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HORARIOS 2026\"/>
    </mc:Choice>
  </mc:AlternateContent>
  <xr:revisionPtr revIDLastSave="0" documentId="13_ncr:1_{EC663A12-DCBD-4ED2-A6BA-C195F0D03016}" xr6:coauthVersionLast="47" xr6:coauthVersionMax="47" xr10:uidLastSave="{00000000-0000-0000-0000-000000000000}"/>
  <bookViews>
    <workbookView xWindow="-120" yWindow="-120" windowWidth="20730" windowHeight="11160" activeTab="6" xr2:uid="{00000000-000D-0000-FFFF-FFFF00000000}"/>
  </bookViews>
  <sheets>
    <sheet name="Docentes_M" sheetId="1" r:id="rId1"/>
    <sheet name="1Q" sheetId="2" r:id="rId2"/>
    <sheet name="2Q" sheetId="3" r:id="rId3"/>
    <sheet name="3Q" sheetId="4" r:id="rId4"/>
    <sheet name="4Q" sheetId="5" r:id="rId5"/>
    <sheet name="1BLG" sheetId="6" r:id="rId6"/>
    <sheet name="2BLG" sheetId="7" r:id="rId7"/>
    <sheet name="3BLG" sheetId="8" r:id="rId8"/>
    <sheet name="4BLG" sheetId="9" r:id="rId9"/>
    <sheet name="1L" sheetId="10" r:id="rId10"/>
    <sheet name="2L" sheetId="11" r:id="rId11"/>
    <sheet name="3L" sheetId="12" r:id="rId12"/>
    <sheet name="4L" sheetId="13" r:id="rId13"/>
    <sheet name="1B" sheetId="14" r:id="rId14"/>
    <sheet name="1D" sheetId="15" r:id="rId15"/>
    <sheet name="2B" sheetId="16" r:id="rId16"/>
    <sheet name="2D" sheetId="17" r:id="rId17"/>
    <sheet name="3B" sheetId="18" r:id="rId18"/>
    <sheet name="4B" sheetId="19" r:id="rId19"/>
    <sheet name="1A" sheetId="20" r:id="rId20"/>
    <sheet name="1C" sheetId="21" r:id="rId21"/>
    <sheet name="2A" sheetId="22" r:id="rId22"/>
    <sheet name="2C" sheetId="23" r:id="rId23"/>
    <sheet name="3A" sheetId="24" r:id="rId24"/>
    <sheet name="4A" sheetId="25" r:id="rId25"/>
    <sheet name="Firmas_LUN" sheetId="26" r:id="rId26"/>
    <sheet name="Firmas_MAR" sheetId="27" r:id="rId27"/>
    <sheet name="Firmas_MIE" sheetId="28" r:id="rId28"/>
    <sheet name="Firmas_JUE" sheetId="29" r:id="rId29"/>
    <sheet name="Firmas_VIE" sheetId="30" r:id="rId30"/>
    <sheet name="AUXILIARES" sheetId="31" state="hidden" r:id="rId31"/>
    <sheet name="Hoja1" sheetId="32" r:id="rId32"/>
  </sheets>
  <definedNames>
    <definedName name="_xlnm.Print_Area" localSheetId="19">'1A'!$A$1:$U$21</definedName>
    <definedName name="_xlnm.Print_Area" localSheetId="13">'1B'!$A$1:$U$21</definedName>
    <definedName name="_xlnm.Print_Area" localSheetId="5">'1BLG'!$A$1:$U$22</definedName>
    <definedName name="_xlnm.Print_Area" localSheetId="20">'1C'!$A$1:$U$22</definedName>
    <definedName name="_xlnm.Print_Area" localSheetId="14">'1D'!$A$1:$U$22</definedName>
    <definedName name="_xlnm.Print_Area" localSheetId="9">'1L'!$A$1:$U$22</definedName>
    <definedName name="_xlnm.Print_Area" localSheetId="1">'1Q'!$A$1:$U$23</definedName>
    <definedName name="_xlnm.Print_Area" localSheetId="21">'2A'!$A$1:$U$21</definedName>
    <definedName name="_xlnm.Print_Area" localSheetId="15">'2B'!$A$1:$U$22</definedName>
    <definedName name="_xlnm.Print_Area" localSheetId="6">'2BLG'!$A$1:$U$23</definedName>
    <definedName name="_xlnm.Print_Area" localSheetId="22">'2C'!$A$1:$U$22</definedName>
    <definedName name="_xlnm.Print_Area" localSheetId="16">'2D'!$A$1:$U$22</definedName>
    <definedName name="_xlnm.Print_Area" localSheetId="10">'2L'!$A$1:$U$22</definedName>
    <definedName name="_xlnm.Print_Area" localSheetId="2">'2Q'!$A$1:$U$24</definedName>
    <definedName name="_xlnm.Print_Area" localSheetId="23">'3A'!$A$1:$U$22</definedName>
    <definedName name="_xlnm.Print_Area" localSheetId="17">'3B'!$A$1:$U$22</definedName>
    <definedName name="_xlnm.Print_Area" localSheetId="7">'3BLG'!$A$1:$Y$21</definedName>
    <definedName name="_xlnm.Print_Area" localSheetId="11">'3L'!$A$1:$U$21</definedName>
    <definedName name="_xlnm.Print_Area" localSheetId="3">'3Q'!$A$1:$W$25</definedName>
    <definedName name="_xlnm.Print_Area" localSheetId="24">'4A'!$A$1:$U$22</definedName>
    <definedName name="_xlnm.Print_Area" localSheetId="18">'4B'!$A$1:$U$22</definedName>
    <definedName name="_xlnm.Print_Area" localSheetId="8">'4BLG'!$A$1:$U$26</definedName>
    <definedName name="_xlnm.Print_Area" localSheetId="12">'4L'!$A$1:$U$22</definedName>
    <definedName name="_xlnm.Print_Area" localSheetId="4">'4Q'!$A$1:$U$23</definedName>
    <definedName name="_xlnm.Print_Area" localSheetId="28">Firmas_JUE!$A$1:$I$33</definedName>
    <definedName name="_xlnm.Print_Area" localSheetId="25">Firmas_LUN!$A$1:$I$33</definedName>
    <definedName name="_xlnm.Print_Area" localSheetId="26">Firmas_MAR!$A$1:$I$33</definedName>
    <definedName name="_xlnm.Print_Area" localSheetId="27">Firmas_MIE!$A$1:$I$33</definedName>
    <definedName name="_xlnm.Print_Area" localSheetId="29">Firmas_VIE!$A$1:$I$33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4" i="7" l="1"/>
  <c r="D13" i="7"/>
  <c r="B13" i="7"/>
  <c r="E12" i="7"/>
  <c r="C12" i="7"/>
  <c r="D10" i="7"/>
  <c r="B10" i="7"/>
  <c r="E9" i="7"/>
  <c r="C9" i="7"/>
  <c r="V14" i="8"/>
  <c r="V13" i="8"/>
  <c r="W12" i="8"/>
  <c r="V11" i="8"/>
  <c r="V10" i="8"/>
  <c r="W9" i="8"/>
  <c r="V16" i="8"/>
  <c r="S9" i="8"/>
  <c r="R10" i="8"/>
  <c r="R11" i="8"/>
  <c r="J5" i="6"/>
  <c r="J4" i="6"/>
  <c r="S3" i="9"/>
  <c r="R4" i="9"/>
  <c r="R5" i="9"/>
  <c r="P7" i="9"/>
  <c r="Q6" i="9"/>
  <c r="P4" i="9"/>
  <c r="Q3" i="9"/>
  <c r="N7" i="9"/>
  <c r="O6" i="9"/>
  <c r="N4" i="9"/>
  <c r="O3" i="9"/>
  <c r="N7" i="8"/>
  <c r="N4" i="8"/>
  <c r="O3" i="8"/>
  <c r="O6" i="8"/>
  <c r="P8" i="8"/>
  <c r="P7" i="8"/>
  <c r="Q3" i="8"/>
  <c r="R7" i="9"/>
  <c r="J14" i="4"/>
  <c r="J13" i="4"/>
  <c r="K12" i="4"/>
  <c r="J11" i="4"/>
  <c r="J10" i="4"/>
  <c r="K9" i="4"/>
  <c r="J7" i="9" l="1"/>
  <c r="R11" i="9"/>
  <c r="D11" i="9" l="1"/>
  <c r="B11" i="9"/>
  <c r="D10" i="9"/>
  <c r="B10" i="9"/>
  <c r="E9" i="9"/>
  <c r="C9" i="9"/>
  <c r="J5" i="9"/>
  <c r="J4" i="9"/>
  <c r="K3" i="9"/>
  <c r="P14" i="9"/>
  <c r="N14" i="9"/>
  <c r="P13" i="9"/>
  <c r="N13" i="9"/>
  <c r="Q12" i="9"/>
  <c r="O12" i="9"/>
  <c r="P11" i="9"/>
  <c r="N11" i="9"/>
  <c r="P10" i="9"/>
  <c r="N10" i="9"/>
  <c r="Q9" i="9"/>
  <c r="O9" i="9"/>
  <c r="N16" i="24"/>
  <c r="R19" i="24"/>
  <c r="S6" i="9"/>
  <c r="F20" i="8" l="1"/>
  <c r="F19" i="8"/>
  <c r="G18" i="8"/>
  <c r="F17" i="8"/>
  <c r="F16" i="8"/>
  <c r="G15" i="8"/>
  <c r="P19" i="8"/>
  <c r="N19" i="8"/>
  <c r="Q18" i="8"/>
  <c r="O18" i="8"/>
  <c r="P16" i="8"/>
  <c r="N16" i="8"/>
  <c r="Q15" i="8"/>
  <c r="O15" i="8"/>
  <c r="F5" i="6"/>
  <c r="S9" i="6"/>
  <c r="S12" i="6"/>
  <c r="S3" i="6"/>
  <c r="M15" i="4"/>
  <c r="L20" i="4"/>
  <c r="J16" i="4"/>
  <c r="J17" i="4" s="1"/>
  <c r="J19" i="4"/>
  <c r="J20" i="4" s="1"/>
  <c r="P20" i="4"/>
  <c r="F16" i="4"/>
  <c r="F13" i="4"/>
  <c r="K15" i="4"/>
  <c r="K18" i="4"/>
  <c r="P19" i="4"/>
  <c r="P16" i="4"/>
  <c r="G6" i="4"/>
  <c r="Q15" i="4"/>
  <c r="R11" i="4"/>
  <c r="F20" i="2"/>
  <c r="B13" i="9"/>
  <c r="C12" i="9"/>
  <c r="D14" i="9"/>
  <c r="D13" i="9"/>
  <c r="E12" i="9"/>
  <c r="B14" i="9"/>
  <c r="G9" i="9"/>
  <c r="F10" i="9"/>
  <c r="F11" i="9"/>
  <c r="G12" i="9"/>
  <c r="C6" i="5"/>
  <c r="P14" i="5"/>
  <c r="N14" i="5"/>
  <c r="P13" i="5"/>
  <c r="N13" i="5"/>
  <c r="Q12" i="5"/>
  <c r="O12" i="5"/>
  <c r="P11" i="5"/>
  <c r="N11" i="5"/>
  <c r="P10" i="5"/>
  <c r="N10" i="5"/>
  <c r="Q9" i="5"/>
  <c r="O9" i="5"/>
  <c r="D14" i="5" l="1"/>
  <c r="D13" i="5"/>
  <c r="E12" i="5"/>
  <c r="D11" i="5"/>
  <c r="D10" i="5"/>
  <c r="E9" i="5"/>
  <c r="C9" i="5"/>
  <c r="B10" i="5"/>
  <c r="B11" i="5"/>
  <c r="C12" i="5"/>
  <c r="B13" i="5"/>
  <c r="B14" i="5"/>
  <c r="S9" i="4"/>
  <c r="R14" i="4"/>
  <c r="R13" i="4"/>
  <c r="S12" i="4"/>
  <c r="H19" i="3"/>
  <c r="F19" i="3"/>
  <c r="I18" i="3"/>
  <c r="G18" i="3"/>
  <c r="B16" i="15"/>
  <c r="F14" i="7"/>
  <c r="F13" i="7"/>
  <c r="G12" i="7"/>
  <c r="F11" i="7"/>
  <c r="F10" i="7"/>
  <c r="G9" i="7"/>
  <c r="J19" i="7"/>
  <c r="F20" i="7"/>
  <c r="H19" i="7"/>
  <c r="F19" i="7"/>
  <c r="I18" i="7"/>
  <c r="G18" i="7"/>
  <c r="F17" i="7"/>
  <c r="H16" i="7"/>
  <c r="F16" i="7"/>
  <c r="I15" i="7"/>
  <c r="G15" i="7"/>
  <c r="J8" i="7"/>
  <c r="J7" i="7"/>
  <c r="K6" i="7"/>
  <c r="J5" i="7"/>
  <c r="J4" i="7"/>
  <c r="K3" i="7"/>
  <c r="F14" i="3"/>
  <c r="F13" i="3"/>
  <c r="G12" i="3"/>
  <c r="H16" i="3"/>
  <c r="F16" i="3"/>
  <c r="I15" i="3"/>
  <c r="G15" i="3"/>
  <c r="F11" i="3"/>
  <c r="F10" i="3"/>
  <c r="G9" i="3"/>
  <c r="B20" i="16" l="1"/>
  <c r="B19" i="16"/>
  <c r="C18" i="16"/>
  <c r="N20" i="15"/>
  <c r="N19" i="15"/>
  <c r="O18" i="15"/>
  <c r="R14" i="15"/>
  <c r="R13" i="15"/>
  <c r="S12" i="15"/>
  <c r="R11" i="15"/>
  <c r="R10" i="15"/>
  <c r="S9" i="15"/>
  <c r="B8" i="8"/>
  <c r="K18" i="3"/>
  <c r="J7" i="3"/>
  <c r="F5" i="3"/>
  <c r="F4" i="3"/>
  <c r="G3" i="3"/>
  <c r="T16" i="8"/>
  <c r="U15" i="8"/>
  <c r="K18" i="8" l="1"/>
  <c r="T19" i="8"/>
  <c r="U18" i="8"/>
  <c r="O15" i="9"/>
  <c r="N13" i="19" l="1"/>
  <c r="F16" i="19"/>
  <c r="R16" i="3" l="1"/>
  <c r="Q9" i="4" l="1"/>
  <c r="Q12" i="4"/>
  <c r="J4" i="8"/>
  <c r="B7" i="19"/>
  <c r="R20" i="25" l="1"/>
  <c r="N20" i="25"/>
  <c r="J20" i="25"/>
  <c r="F20" i="25"/>
  <c r="R19" i="25"/>
  <c r="J148" i="1" s="1"/>
  <c r="N19" i="25"/>
  <c r="J19" i="25"/>
  <c r="F148" i="1" s="1"/>
  <c r="F19" i="25"/>
  <c r="D148" i="1" s="1"/>
  <c r="B19" i="25"/>
  <c r="B148" i="1" s="1"/>
  <c r="S18" i="25"/>
  <c r="O18" i="25"/>
  <c r="K18" i="25"/>
  <c r="G18" i="25"/>
  <c r="C18" i="25"/>
  <c r="R17" i="25"/>
  <c r="N17" i="25"/>
  <c r="J17" i="25"/>
  <c r="F17" i="25"/>
  <c r="B17" i="25"/>
  <c r="R16" i="25"/>
  <c r="J147" i="1" s="1"/>
  <c r="N16" i="25"/>
  <c r="H147" i="1" s="1"/>
  <c r="J16" i="25"/>
  <c r="F147" i="1" s="1"/>
  <c r="F16" i="25"/>
  <c r="B16" i="25"/>
  <c r="B147" i="1" s="1"/>
  <c r="S15" i="25"/>
  <c r="O15" i="25"/>
  <c r="K15" i="25"/>
  <c r="G15" i="25"/>
  <c r="C15" i="25"/>
  <c r="R14" i="25"/>
  <c r="N14" i="25"/>
  <c r="J14" i="25"/>
  <c r="F14" i="25"/>
  <c r="B14" i="25"/>
  <c r="R13" i="25"/>
  <c r="J146" i="1" s="1"/>
  <c r="N13" i="25"/>
  <c r="H146" i="1" s="1"/>
  <c r="J13" i="25"/>
  <c r="F146" i="1" s="1"/>
  <c r="F13" i="25"/>
  <c r="D146" i="1" s="1"/>
  <c r="B13" i="25"/>
  <c r="B146" i="1" s="1"/>
  <c r="S12" i="25"/>
  <c r="O12" i="25"/>
  <c r="K12" i="25"/>
  <c r="G12" i="25"/>
  <c r="C12" i="25"/>
  <c r="R11" i="25"/>
  <c r="N11" i="25"/>
  <c r="J11" i="25"/>
  <c r="F11" i="25"/>
  <c r="B11" i="25"/>
  <c r="R10" i="25"/>
  <c r="N10" i="25"/>
  <c r="H145" i="1" s="1"/>
  <c r="J10" i="25"/>
  <c r="F145" i="1" s="1"/>
  <c r="F10" i="25"/>
  <c r="D145" i="1" s="1"/>
  <c r="B10" i="25"/>
  <c r="B145" i="1" s="1"/>
  <c r="S9" i="25"/>
  <c r="O9" i="25"/>
  <c r="K9" i="25"/>
  <c r="G9" i="25"/>
  <c r="C9" i="25"/>
  <c r="R8" i="25"/>
  <c r="N8" i="25"/>
  <c r="J8" i="25"/>
  <c r="F8" i="25"/>
  <c r="B8" i="25"/>
  <c r="R7" i="25"/>
  <c r="J144" i="1" s="1"/>
  <c r="N7" i="25"/>
  <c r="H144" i="1" s="1"/>
  <c r="J7" i="25"/>
  <c r="F144" i="1" s="1"/>
  <c r="F7" i="25"/>
  <c r="B7" i="25"/>
  <c r="B144" i="1" s="1"/>
  <c r="S6" i="25"/>
  <c r="O6" i="25"/>
  <c r="K6" i="25"/>
  <c r="G6" i="25"/>
  <c r="C6" i="25"/>
  <c r="R5" i="25"/>
  <c r="N5" i="25"/>
  <c r="J5" i="25"/>
  <c r="F5" i="25"/>
  <c r="B5" i="25"/>
  <c r="R4" i="25"/>
  <c r="J143" i="1" s="1"/>
  <c r="N4" i="25"/>
  <c r="J4" i="25"/>
  <c r="F143" i="1" s="1"/>
  <c r="F4" i="25"/>
  <c r="D143" i="1" s="1"/>
  <c r="B4" i="25"/>
  <c r="B143" i="1" s="1"/>
  <c r="S3" i="25"/>
  <c r="O3" i="25"/>
  <c r="K3" i="25"/>
  <c r="G3" i="25"/>
  <c r="C3" i="25"/>
  <c r="R20" i="24"/>
  <c r="N20" i="24"/>
  <c r="J20" i="24"/>
  <c r="F20" i="24"/>
  <c r="B20" i="24"/>
  <c r="J140" i="1"/>
  <c r="N19" i="24"/>
  <c r="H140" i="1" s="1"/>
  <c r="J19" i="24"/>
  <c r="F140" i="1" s="1"/>
  <c r="F19" i="24"/>
  <c r="D140" i="1" s="1"/>
  <c r="B19" i="24"/>
  <c r="B140" i="1" s="1"/>
  <c r="S18" i="24"/>
  <c r="O18" i="24"/>
  <c r="K18" i="24"/>
  <c r="G18" i="24"/>
  <c r="C18" i="24"/>
  <c r="R17" i="24"/>
  <c r="N17" i="24"/>
  <c r="J17" i="24"/>
  <c r="F17" i="24"/>
  <c r="B17" i="24"/>
  <c r="R16" i="24"/>
  <c r="J139" i="1" s="1"/>
  <c r="H139" i="1"/>
  <c r="J16" i="24"/>
  <c r="F139" i="1" s="1"/>
  <c r="F16" i="24"/>
  <c r="B16" i="24"/>
  <c r="B139" i="1" s="1"/>
  <c r="S15" i="24"/>
  <c r="O15" i="24"/>
  <c r="K15" i="24"/>
  <c r="G15" i="24"/>
  <c r="C15" i="24"/>
  <c r="R14" i="24"/>
  <c r="N14" i="24"/>
  <c r="J14" i="24"/>
  <c r="F14" i="24"/>
  <c r="B14" i="24"/>
  <c r="R13" i="24"/>
  <c r="J138" i="1" s="1"/>
  <c r="N13" i="24"/>
  <c r="H138" i="1" s="1"/>
  <c r="J13" i="24"/>
  <c r="F138" i="1" s="1"/>
  <c r="F13" i="24"/>
  <c r="D138" i="1" s="1"/>
  <c r="B13" i="24"/>
  <c r="B138" i="1" s="1"/>
  <c r="S12" i="24"/>
  <c r="O12" i="24"/>
  <c r="K12" i="24"/>
  <c r="G12" i="24"/>
  <c r="C12" i="24"/>
  <c r="R11" i="24"/>
  <c r="N11" i="24"/>
  <c r="J11" i="24"/>
  <c r="F11" i="24"/>
  <c r="B11" i="24"/>
  <c r="R10" i="24"/>
  <c r="J137" i="1" s="1"/>
  <c r="N10" i="24"/>
  <c r="H137" i="1" s="1"/>
  <c r="J10" i="24"/>
  <c r="B10" i="24"/>
  <c r="B137" i="1" s="1"/>
  <c r="S9" i="24"/>
  <c r="O9" i="24"/>
  <c r="K9" i="24"/>
  <c r="G9" i="24"/>
  <c r="F10" i="24" s="1"/>
  <c r="D137" i="1" s="1"/>
  <c r="C9" i="24"/>
  <c r="R8" i="24"/>
  <c r="N8" i="24"/>
  <c r="J8" i="24"/>
  <c r="F8" i="24"/>
  <c r="B8" i="24"/>
  <c r="R7" i="24"/>
  <c r="J136" i="1" s="1"/>
  <c r="N7" i="24"/>
  <c r="H136" i="1" s="1"/>
  <c r="J7" i="24"/>
  <c r="F136" i="1" s="1"/>
  <c r="F7" i="24"/>
  <c r="D136" i="1" s="1"/>
  <c r="B7" i="24"/>
  <c r="B136" i="1" s="1"/>
  <c r="S6" i="24"/>
  <c r="O6" i="24"/>
  <c r="K6" i="24"/>
  <c r="G6" i="24"/>
  <c r="C6" i="24"/>
  <c r="R5" i="24"/>
  <c r="N5" i="24"/>
  <c r="J5" i="24"/>
  <c r="F5" i="24"/>
  <c r="B5" i="24"/>
  <c r="R4" i="24"/>
  <c r="J135" i="1" s="1"/>
  <c r="N4" i="24"/>
  <c r="J4" i="24"/>
  <c r="F135" i="1" s="1"/>
  <c r="F4" i="24"/>
  <c r="D135" i="1" s="1"/>
  <c r="B4" i="24"/>
  <c r="B135" i="1" s="1"/>
  <c r="S3" i="24"/>
  <c r="O3" i="24"/>
  <c r="G3" i="24"/>
  <c r="C3" i="24"/>
  <c r="R20" i="23"/>
  <c r="N20" i="23"/>
  <c r="J20" i="23"/>
  <c r="F20" i="23"/>
  <c r="B20" i="23"/>
  <c r="R19" i="23"/>
  <c r="J134" i="1" s="1"/>
  <c r="N19" i="23"/>
  <c r="J19" i="23"/>
  <c r="F134" i="1" s="1"/>
  <c r="F19" i="23"/>
  <c r="B19" i="23"/>
  <c r="B134" i="1" s="1"/>
  <c r="S18" i="23"/>
  <c r="O18" i="23"/>
  <c r="K18" i="23"/>
  <c r="G18" i="23"/>
  <c r="C18" i="23"/>
  <c r="R17" i="23"/>
  <c r="N17" i="23"/>
  <c r="J17" i="23"/>
  <c r="F17" i="23"/>
  <c r="B17" i="23"/>
  <c r="R16" i="23"/>
  <c r="N16" i="23"/>
  <c r="H133" i="1" s="1"/>
  <c r="J16" i="23"/>
  <c r="F133" i="1" s="1"/>
  <c r="F16" i="23"/>
  <c r="D133" i="1" s="1"/>
  <c r="B16" i="23"/>
  <c r="B133" i="1" s="1"/>
  <c r="S15" i="23"/>
  <c r="O15" i="23"/>
  <c r="K15" i="23"/>
  <c r="G15" i="23"/>
  <c r="C15" i="23"/>
  <c r="R14" i="23"/>
  <c r="N14" i="23"/>
  <c r="J14" i="23"/>
  <c r="F14" i="23"/>
  <c r="B14" i="23"/>
  <c r="R13" i="23"/>
  <c r="N13" i="23"/>
  <c r="H132" i="1" s="1"/>
  <c r="J13" i="23"/>
  <c r="F132" i="1" s="1"/>
  <c r="F13" i="23"/>
  <c r="D132" i="1" s="1"/>
  <c r="B13" i="23"/>
  <c r="B132" i="1" s="1"/>
  <c r="S12" i="23"/>
  <c r="O12" i="23"/>
  <c r="K12" i="23"/>
  <c r="G12" i="23"/>
  <c r="C12" i="23"/>
  <c r="R11" i="23"/>
  <c r="N11" i="23"/>
  <c r="J11" i="23"/>
  <c r="F11" i="23"/>
  <c r="B11" i="23"/>
  <c r="R10" i="23"/>
  <c r="J131" i="1" s="1"/>
  <c r="N10" i="23"/>
  <c r="H131" i="1" s="1"/>
  <c r="J10" i="23"/>
  <c r="F131" i="1" s="1"/>
  <c r="F10" i="23"/>
  <c r="D131" i="1" s="1"/>
  <c r="B10" i="23"/>
  <c r="B131" i="1" s="1"/>
  <c r="S9" i="23"/>
  <c r="O9" i="23"/>
  <c r="K9" i="23"/>
  <c r="G9" i="23"/>
  <c r="C9" i="23"/>
  <c r="R8" i="23"/>
  <c r="N8" i="23"/>
  <c r="J8" i="23"/>
  <c r="F8" i="23"/>
  <c r="B8" i="23"/>
  <c r="R7" i="23"/>
  <c r="N7" i="23"/>
  <c r="J7" i="23"/>
  <c r="F7" i="23"/>
  <c r="B7" i="23"/>
  <c r="B130" i="1" s="1"/>
  <c r="S6" i="23"/>
  <c r="O6" i="23"/>
  <c r="K6" i="23"/>
  <c r="G6" i="23"/>
  <c r="C6" i="23"/>
  <c r="R5" i="23"/>
  <c r="N5" i="23"/>
  <c r="J5" i="23"/>
  <c r="F5" i="23"/>
  <c r="B5" i="23"/>
  <c r="R4" i="23"/>
  <c r="N4" i="23"/>
  <c r="J4" i="23"/>
  <c r="F4" i="23"/>
  <c r="B4" i="23"/>
  <c r="B129" i="1" s="1"/>
  <c r="S3" i="23"/>
  <c r="O3" i="23"/>
  <c r="K3" i="23"/>
  <c r="G3" i="23"/>
  <c r="C3" i="23"/>
  <c r="R20" i="22"/>
  <c r="N20" i="22"/>
  <c r="J20" i="22"/>
  <c r="F20" i="22"/>
  <c r="B20" i="22"/>
  <c r="R19" i="22"/>
  <c r="J128" i="1" s="1"/>
  <c r="N19" i="22"/>
  <c r="H128" i="1" s="1"/>
  <c r="J19" i="22"/>
  <c r="F128" i="1" s="1"/>
  <c r="F19" i="22"/>
  <c r="D128" i="1" s="1"/>
  <c r="B19" i="22"/>
  <c r="B128" i="1" s="1"/>
  <c r="S18" i="22"/>
  <c r="O18" i="22"/>
  <c r="K18" i="22"/>
  <c r="G18" i="22"/>
  <c r="C18" i="22"/>
  <c r="R17" i="22"/>
  <c r="N17" i="22"/>
  <c r="J17" i="22"/>
  <c r="F17" i="22"/>
  <c r="B17" i="22"/>
  <c r="R16" i="22"/>
  <c r="J127" i="1" s="1"/>
  <c r="N16" i="22"/>
  <c r="H127" i="1" s="1"/>
  <c r="J16" i="22"/>
  <c r="F127" i="1" s="1"/>
  <c r="F16" i="22"/>
  <c r="D127" i="1" s="1"/>
  <c r="B16" i="22"/>
  <c r="B127" i="1" s="1"/>
  <c r="S15" i="22"/>
  <c r="O15" i="22"/>
  <c r="K15" i="22"/>
  <c r="G15" i="22"/>
  <c r="C15" i="22"/>
  <c r="R14" i="22"/>
  <c r="N14" i="22"/>
  <c r="J14" i="22"/>
  <c r="F14" i="22"/>
  <c r="B14" i="22"/>
  <c r="R13" i="22"/>
  <c r="J126" i="1" s="1"/>
  <c r="N13" i="22"/>
  <c r="H126" i="1" s="1"/>
  <c r="J13" i="22"/>
  <c r="F126" i="1" s="1"/>
  <c r="F13" i="22"/>
  <c r="D126" i="1" s="1"/>
  <c r="B13" i="22"/>
  <c r="S12" i="22"/>
  <c r="O12" i="22"/>
  <c r="K12" i="22"/>
  <c r="G12" i="22"/>
  <c r="C12" i="22"/>
  <c r="R11" i="22"/>
  <c r="N11" i="22"/>
  <c r="J11" i="22"/>
  <c r="F11" i="22"/>
  <c r="B11" i="22"/>
  <c r="R10" i="22"/>
  <c r="J125" i="1" s="1"/>
  <c r="N10" i="22"/>
  <c r="H125" i="1" s="1"/>
  <c r="J10" i="22"/>
  <c r="F125" i="1" s="1"/>
  <c r="F10" i="22"/>
  <c r="D125" i="1" s="1"/>
  <c r="B10" i="22"/>
  <c r="B125" i="1" s="1"/>
  <c r="S9" i="22"/>
  <c r="O9" i="22"/>
  <c r="K9" i="22"/>
  <c r="G9" i="22"/>
  <c r="C9" i="22"/>
  <c r="R8" i="22"/>
  <c r="N8" i="22"/>
  <c r="J8" i="22"/>
  <c r="F8" i="22"/>
  <c r="B8" i="22"/>
  <c r="R7" i="22"/>
  <c r="J124" i="1" s="1"/>
  <c r="N7" i="22"/>
  <c r="H124" i="1" s="1"/>
  <c r="J7" i="22"/>
  <c r="F130" i="1" s="1"/>
  <c r="F7" i="22"/>
  <c r="B7" i="22"/>
  <c r="B124" i="1" s="1"/>
  <c r="S6" i="22"/>
  <c r="O6" i="22"/>
  <c r="K6" i="22"/>
  <c r="G6" i="22"/>
  <c r="C6" i="22"/>
  <c r="R5" i="22"/>
  <c r="N5" i="22"/>
  <c r="J5" i="22"/>
  <c r="F5" i="22"/>
  <c r="B5" i="22"/>
  <c r="R4" i="22"/>
  <c r="J123" i="1" s="1"/>
  <c r="N4" i="22"/>
  <c r="J4" i="22"/>
  <c r="F123" i="1" s="1"/>
  <c r="F4" i="22"/>
  <c r="D129" i="1" s="1"/>
  <c r="B4" i="22"/>
  <c r="B123" i="1" s="1"/>
  <c r="S3" i="22"/>
  <c r="O3" i="22"/>
  <c r="K3" i="22"/>
  <c r="G3" i="22"/>
  <c r="C3" i="22"/>
  <c r="R20" i="21"/>
  <c r="N20" i="21"/>
  <c r="J20" i="21"/>
  <c r="F20" i="21"/>
  <c r="B20" i="21"/>
  <c r="R19" i="21"/>
  <c r="N19" i="21"/>
  <c r="J19" i="21"/>
  <c r="F19" i="21"/>
  <c r="B19" i="21"/>
  <c r="B122" i="1" s="1"/>
  <c r="S18" i="21"/>
  <c r="O18" i="21"/>
  <c r="K18" i="21"/>
  <c r="G18" i="21"/>
  <c r="C18" i="21"/>
  <c r="R17" i="21"/>
  <c r="N17" i="21"/>
  <c r="J17" i="21"/>
  <c r="F17" i="21"/>
  <c r="B17" i="21"/>
  <c r="R16" i="21"/>
  <c r="J121" i="1" s="1"/>
  <c r="N16" i="21"/>
  <c r="J16" i="21"/>
  <c r="F121" i="1" s="1"/>
  <c r="F16" i="21"/>
  <c r="D121" i="1" s="1"/>
  <c r="B16" i="21"/>
  <c r="B121" i="1" s="1"/>
  <c r="S15" i="21"/>
  <c r="O15" i="21"/>
  <c r="K15" i="21"/>
  <c r="G15" i="21"/>
  <c r="C15" i="21"/>
  <c r="R14" i="21"/>
  <c r="N14" i="21"/>
  <c r="J14" i="21"/>
  <c r="F14" i="21"/>
  <c r="B14" i="21"/>
  <c r="R13" i="21"/>
  <c r="N13" i="21"/>
  <c r="H120" i="1" s="1"/>
  <c r="J13" i="21"/>
  <c r="F120" i="1" s="1"/>
  <c r="F13" i="21"/>
  <c r="D120" i="1" s="1"/>
  <c r="B13" i="21"/>
  <c r="S12" i="21"/>
  <c r="O12" i="21"/>
  <c r="K12" i="21"/>
  <c r="G12" i="21"/>
  <c r="C12" i="21"/>
  <c r="R11" i="21"/>
  <c r="N11" i="21"/>
  <c r="J11" i="21"/>
  <c r="F11" i="21"/>
  <c r="B11" i="21"/>
  <c r="R10" i="21"/>
  <c r="J119" i="1" s="1"/>
  <c r="N10" i="21"/>
  <c r="H119" i="1" s="1"/>
  <c r="J10" i="21"/>
  <c r="F119" i="1" s="1"/>
  <c r="F10" i="21"/>
  <c r="B10" i="21"/>
  <c r="B119" i="1" s="1"/>
  <c r="S9" i="21"/>
  <c r="O9" i="21"/>
  <c r="K9" i="21"/>
  <c r="G9" i="21"/>
  <c r="C9" i="21"/>
  <c r="R8" i="21"/>
  <c r="N8" i="21"/>
  <c r="J8" i="21"/>
  <c r="F8" i="21"/>
  <c r="B8" i="21"/>
  <c r="R7" i="21"/>
  <c r="J118" i="1" s="1"/>
  <c r="N7" i="21"/>
  <c r="J7" i="21"/>
  <c r="F7" i="21"/>
  <c r="B7" i="21"/>
  <c r="S6" i="21"/>
  <c r="O6" i="21"/>
  <c r="K6" i="21"/>
  <c r="G6" i="21"/>
  <c r="C6" i="21"/>
  <c r="R5" i="21"/>
  <c r="N5" i="21"/>
  <c r="J5" i="21"/>
  <c r="F5" i="21"/>
  <c r="B5" i="21"/>
  <c r="R4" i="21"/>
  <c r="N4" i="21"/>
  <c r="J4" i="21"/>
  <c r="F4" i="21"/>
  <c r="B4" i="21"/>
  <c r="S3" i="21"/>
  <c r="O3" i="21"/>
  <c r="K3" i="21"/>
  <c r="G3" i="21"/>
  <c r="C3" i="21"/>
  <c r="R20" i="20"/>
  <c r="N20" i="20"/>
  <c r="J20" i="20"/>
  <c r="F20" i="20"/>
  <c r="B20" i="20"/>
  <c r="R19" i="20"/>
  <c r="N19" i="20"/>
  <c r="J19" i="20"/>
  <c r="F116" i="1" s="1"/>
  <c r="F19" i="20"/>
  <c r="D116" i="1" s="1"/>
  <c r="B19" i="20"/>
  <c r="B116" i="1" s="1"/>
  <c r="S18" i="20"/>
  <c r="O18" i="20"/>
  <c r="K18" i="20"/>
  <c r="G18" i="20"/>
  <c r="C18" i="20"/>
  <c r="R17" i="20"/>
  <c r="N17" i="20"/>
  <c r="J17" i="20"/>
  <c r="F17" i="20"/>
  <c r="B17" i="20"/>
  <c r="R16" i="20"/>
  <c r="J115" i="1" s="1"/>
  <c r="N16" i="20"/>
  <c r="H115" i="1" s="1"/>
  <c r="J16" i="20"/>
  <c r="F115" i="1" s="1"/>
  <c r="F16" i="20"/>
  <c r="D115" i="1" s="1"/>
  <c r="B16" i="20"/>
  <c r="B115" i="1" s="1"/>
  <c r="S15" i="20"/>
  <c r="O15" i="20"/>
  <c r="K15" i="20"/>
  <c r="G15" i="20"/>
  <c r="C15" i="20"/>
  <c r="R14" i="20"/>
  <c r="N14" i="20"/>
  <c r="J14" i="20"/>
  <c r="F14" i="20"/>
  <c r="B14" i="20"/>
  <c r="R13" i="20"/>
  <c r="N13" i="20"/>
  <c r="H114" i="1" s="1"/>
  <c r="J13" i="20"/>
  <c r="F114" i="1" s="1"/>
  <c r="F13" i="20"/>
  <c r="D114" i="1" s="1"/>
  <c r="B13" i="20"/>
  <c r="B114" i="1" s="1"/>
  <c r="S12" i="20"/>
  <c r="O12" i="20"/>
  <c r="K12" i="20"/>
  <c r="G12" i="20"/>
  <c r="C12" i="20"/>
  <c r="R11" i="20"/>
  <c r="N11" i="20"/>
  <c r="J11" i="20"/>
  <c r="F11" i="20"/>
  <c r="B11" i="20"/>
  <c r="R10" i="20"/>
  <c r="J113" i="1" s="1"/>
  <c r="N10" i="20"/>
  <c r="J10" i="20"/>
  <c r="F113" i="1" s="1"/>
  <c r="F10" i="20"/>
  <c r="D113" i="1" s="1"/>
  <c r="B10" i="20"/>
  <c r="B113" i="1" s="1"/>
  <c r="S9" i="20"/>
  <c r="O9" i="20"/>
  <c r="K9" i="20"/>
  <c r="G9" i="20"/>
  <c r="C9" i="20"/>
  <c r="R8" i="20"/>
  <c r="N8" i="20"/>
  <c r="J8" i="20"/>
  <c r="F8" i="20"/>
  <c r="B8" i="20"/>
  <c r="R7" i="20"/>
  <c r="N7" i="20"/>
  <c r="H112" i="1" s="1"/>
  <c r="J7" i="20"/>
  <c r="F112" i="1" s="1"/>
  <c r="F7" i="20"/>
  <c r="D112" i="1" s="1"/>
  <c r="B7" i="20"/>
  <c r="B112" i="1" s="1"/>
  <c r="S6" i="20"/>
  <c r="O6" i="20"/>
  <c r="K6" i="20"/>
  <c r="G6" i="20"/>
  <c r="C6" i="20"/>
  <c r="R5" i="20"/>
  <c r="N5" i="20"/>
  <c r="J5" i="20"/>
  <c r="F5" i="20"/>
  <c r="B5" i="20"/>
  <c r="R4" i="20"/>
  <c r="J111" i="1" s="1"/>
  <c r="N4" i="20"/>
  <c r="H111" i="1" s="1"/>
  <c r="J4" i="20"/>
  <c r="F111" i="1" s="1"/>
  <c r="F4" i="20"/>
  <c r="B4" i="20"/>
  <c r="B111" i="1" s="1"/>
  <c r="S3" i="20"/>
  <c r="O3" i="20"/>
  <c r="K3" i="20"/>
  <c r="G3" i="20"/>
  <c r="C3" i="20"/>
  <c r="R20" i="19"/>
  <c r="N20" i="19"/>
  <c r="J20" i="19"/>
  <c r="F20" i="19"/>
  <c r="B20" i="19"/>
  <c r="R19" i="19"/>
  <c r="J86" i="1" s="1"/>
  <c r="N19" i="19"/>
  <c r="H86" i="1" s="1"/>
  <c r="J19" i="19"/>
  <c r="F19" i="19"/>
  <c r="D86" i="1" s="1"/>
  <c r="B19" i="19"/>
  <c r="B86" i="1" s="1"/>
  <c r="S18" i="19"/>
  <c r="O18" i="19"/>
  <c r="K18" i="19"/>
  <c r="G18" i="19"/>
  <c r="C18" i="19"/>
  <c r="R17" i="19"/>
  <c r="N17" i="19"/>
  <c r="J17" i="19"/>
  <c r="F17" i="19"/>
  <c r="B17" i="19"/>
  <c r="R16" i="19"/>
  <c r="J85" i="1" s="1"/>
  <c r="N16" i="19"/>
  <c r="H85" i="1" s="1"/>
  <c r="J16" i="19"/>
  <c r="F85" i="1" s="1"/>
  <c r="B16" i="19"/>
  <c r="B85" i="1" s="1"/>
  <c r="S15" i="19"/>
  <c r="O15" i="19"/>
  <c r="K15" i="19"/>
  <c r="G15" i="19"/>
  <c r="C15" i="19"/>
  <c r="R14" i="19"/>
  <c r="N14" i="19"/>
  <c r="J14" i="19"/>
  <c r="F14" i="19"/>
  <c r="B14" i="19"/>
  <c r="R13" i="19"/>
  <c r="J84" i="1" s="1"/>
  <c r="J13" i="19"/>
  <c r="F84" i="1" s="1"/>
  <c r="F13" i="19"/>
  <c r="D84" i="1" s="1"/>
  <c r="B13" i="19"/>
  <c r="B84" i="1" s="1"/>
  <c r="S12" i="19"/>
  <c r="O12" i="19"/>
  <c r="K12" i="19"/>
  <c r="G12" i="19"/>
  <c r="C12" i="19"/>
  <c r="R11" i="19"/>
  <c r="N11" i="19"/>
  <c r="J11" i="19"/>
  <c r="F11" i="19"/>
  <c r="B11" i="19"/>
  <c r="R10" i="19"/>
  <c r="N10" i="19"/>
  <c r="H83" i="1" s="1"/>
  <c r="J10" i="19"/>
  <c r="F83" i="1" s="1"/>
  <c r="F10" i="19"/>
  <c r="D83" i="1" s="1"/>
  <c r="B10" i="19"/>
  <c r="B83" i="1" s="1"/>
  <c r="S9" i="19"/>
  <c r="O9" i="19"/>
  <c r="K9" i="19"/>
  <c r="G9" i="19"/>
  <c r="C9" i="19"/>
  <c r="R8" i="19"/>
  <c r="N8" i="19"/>
  <c r="J8" i="19"/>
  <c r="F8" i="19"/>
  <c r="B8" i="19"/>
  <c r="R7" i="19"/>
  <c r="J82" i="1" s="1"/>
  <c r="N7" i="19"/>
  <c r="J7" i="19"/>
  <c r="F82" i="1" s="1"/>
  <c r="F7" i="19"/>
  <c r="D82" i="1" s="1"/>
  <c r="S6" i="19"/>
  <c r="O6" i="19"/>
  <c r="K6" i="19"/>
  <c r="G6" i="19"/>
  <c r="C6" i="19"/>
  <c r="R5" i="19"/>
  <c r="N5" i="19"/>
  <c r="J5" i="19"/>
  <c r="F5" i="19"/>
  <c r="B5" i="19"/>
  <c r="R4" i="19"/>
  <c r="J81" i="1" s="1"/>
  <c r="N4" i="19"/>
  <c r="J4" i="19"/>
  <c r="F81" i="1" s="1"/>
  <c r="F4" i="19"/>
  <c r="D81" i="1" s="1"/>
  <c r="B4" i="19"/>
  <c r="B81" i="1" s="1"/>
  <c r="S3" i="19"/>
  <c r="O3" i="19"/>
  <c r="K3" i="19"/>
  <c r="G3" i="19"/>
  <c r="C3" i="19"/>
  <c r="R20" i="18"/>
  <c r="N20" i="18"/>
  <c r="J20" i="18"/>
  <c r="F20" i="18"/>
  <c r="B20" i="18"/>
  <c r="R19" i="18"/>
  <c r="J80" i="1" s="1"/>
  <c r="N19" i="18"/>
  <c r="H80" i="1" s="1"/>
  <c r="J19" i="18"/>
  <c r="F80" i="1" s="1"/>
  <c r="F19" i="18"/>
  <c r="D80" i="1" s="1"/>
  <c r="B19" i="18"/>
  <c r="S18" i="18"/>
  <c r="O18" i="18"/>
  <c r="K18" i="18"/>
  <c r="G18" i="18"/>
  <c r="C18" i="18"/>
  <c r="R17" i="18"/>
  <c r="N17" i="18"/>
  <c r="J17" i="18"/>
  <c r="F17" i="18"/>
  <c r="B17" i="18"/>
  <c r="R16" i="18"/>
  <c r="J79" i="1" s="1"/>
  <c r="N16" i="18"/>
  <c r="H79" i="1" s="1"/>
  <c r="J16" i="18"/>
  <c r="F79" i="1" s="1"/>
  <c r="F16" i="18"/>
  <c r="B16" i="18"/>
  <c r="B79" i="1" s="1"/>
  <c r="S15" i="18"/>
  <c r="O15" i="18"/>
  <c r="K15" i="18"/>
  <c r="G15" i="18"/>
  <c r="C15" i="18"/>
  <c r="R14" i="18"/>
  <c r="N14" i="18"/>
  <c r="J14" i="18"/>
  <c r="F14" i="18"/>
  <c r="B14" i="18"/>
  <c r="R13" i="18"/>
  <c r="J78" i="1" s="1"/>
  <c r="N13" i="18"/>
  <c r="H78" i="1" s="1"/>
  <c r="J13" i="18"/>
  <c r="F13" i="18"/>
  <c r="D78" i="1" s="1"/>
  <c r="B13" i="18"/>
  <c r="B78" i="1" s="1"/>
  <c r="S12" i="18"/>
  <c r="O12" i="18"/>
  <c r="K12" i="18"/>
  <c r="G12" i="18"/>
  <c r="C12" i="18"/>
  <c r="R11" i="18"/>
  <c r="N11" i="18"/>
  <c r="J11" i="18"/>
  <c r="F11" i="18"/>
  <c r="B11" i="18"/>
  <c r="R10" i="18"/>
  <c r="J77" i="1" s="1"/>
  <c r="N10" i="18"/>
  <c r="J10" i="18"/>
  <c r="F77" i="1" s="1"/>
  <c r="F10" i="18"/>
  <c r="D77" i="1" s="1"/>
  <c r="B10" i="18"/>
  <c r="B77" i="1" s="1"/>
  <c r="S9" i="18"/>
  <c r="O9" i="18"/>
  <c r="K9" i="18"/>
  <c r="G9" i="18"/>
  <c r="C9" i="18"/>
  <c r="R8" i="18"/>
  <c r="N8" i="18"/>
  <c r="J8" i="18"/>
  <c r="F8" i="18"/>
  <c r="B8" i="18"/>
  <c r="R7" i="18"/>
  <c r="J76" i="1" s="1"/>
  <c r="N7" i="18"/>
  <c r="H76" i="1" s="1"/>
  <c r="J7" i="18"/>
  <c r="F7" i="18"/>
  <c r="D76" i="1" s="1"/>
  <c r="B7" i="18"/>
  <c r="B76" i="1" s="1"/>
  <c r="S6" i="18"/>
  <c r="O6" i="18"/>
  <c r="K6" i="18"/>
  <c r="G6" i="18"/>
  <c r="C6" i="18"/>
  <c r="R5" i="18"/>
  <c r="N5" i="18"/>
  <c r="J5" i="18"/>
  <c r="F5" i="18"/>
  <c r="B5" i="18"/>
  <c r="R4" i="18"/>
  <c r="J75" i="1" s="1"/>
  <c r="N4" i="18"/>
  <c r="H75" i="1" s="1"/>
  <c r="J4" i="18"/>
  <c r="F75" i="1" s="1"/>
  <c r="F4" i="18"/>
  <c r="D75" i="1" s="1"/>
  <c r="B4" i="18"/>
  <c r="B75" i="1" s="1"/>
  <c r="S3" i="18"/>
  <c r="O3" i="18"/>
  <c r="K3" i="18"/>
  <c r="G3" i="18"/>
  <c r="C3" i="18"/>
  <c r="R20" i="17"/>
  <c r="N20" i="17"/>
  <c r="J20" i="17"/>
  <c r="F20" i="17"/>
  <c r="B20" i="17"/>
  <c r="R19" i="17"/>
  <c r="N19" i="17"/>
  <c r="H74" i="1" s="1"/>
  <c r="J19" i="17"/>
  <c r="F19" i="17"/>
  <c r="D74" i="1" s="1"/>
  <c r="B19" i="17"/>
  <c r="S18" i="17"/>
  <c r="O18" i="17"/>
  <c r="K18" i="17"/>
  <c r="G18" i="17"/>
  <c r="C18" i="17"/>
  <c r="R17" i="17"/>
  <c r="N17" i="17"/>
  <c r="J17" i="17"/>
  <c r="F17" i="17"/>
  <c r="B17" i="17"/>
  <c r="R16" i="17"/>
  <c r="J73" i="1" s="1"/>
  <c r="N16" i="17"/>
  <c r="J16" i="17"/>
  <c r="F73" i="1" s="1"/>
  <c r="F16" i="17"/>
  <c r="B16" i="17"/>
  <c r="B73" i="1" s="1"/>
  <c r="S15" i="17"/>
  <c r="O15" i="17"/>
  <c r="K15" i="17"/>
  <c r="G15" i="17"/>
  <c r="C15" i="17"/>
  <c r="R14" i="17"/>
  <c r="N14" i="17"/>
  <c r="J14" i="17"/>
  <c r="F14" i="17"/>
  <c r="B14" i="17"/>
  <c r="R13" i="17"/>
  <c r="N13" i="17"/>
  <c r="H72" i="1" s="1"/>
  <c r="J13" i="17"/>
  <c r="F13" i="17"/>
  <c r="D72" i="1" s="1"/>
  <c r="B13" i="17"/>
  <c r="S12" i="17"/>
  <c r="O12" i="17"/>
  <c r="K12" i="17"/>
  <c r="G12" i="17"/>
  <c r="C12" i="17"/>
  <c r="R11" i="17"/>
  <c r="N11" i="17"/>
  <c r="J11" i="17"/>
  <c r="F11" i="17"/>
  <c r="B11" i="17"/>
  <c r="R10" i="17"/>
  <c r="J71" i="1" s="1"/>
  <c r="N10" i="17"/>
  <c r="J10" i="17"/>
  <c r="F71" i="1" s="1"/>
  <c r="F10" i="17"/>
  <c r="B10" i="17"/>
  <c r="B71" i="1" s="1"/>
  <c r="S9" i="17"/>
  <c r="O9" i="17"/>
  <c r="K9" i="17"/>
  <c r="G9" i="17"/>
  <c r="C9" i="17"/>
  <c r="R8" i="17"/>
  <c r="N8" i="17"/>
  <c r="J8" i="17"/>
  <c r="F8" i="17"/>
  <c r="B8" i="17"/>
  <c r="R7" i="17"/>
  <c r="N7" i="17"/>
  <c r="H70" i="1" s="1"/>
  <c r="J7" i="17"/>
  <c r="F7" i="17"/>
  <c r="D70" i="1" s="1"/>
  <c r="B7" i="17"/>
  <c r="S6" i="17"/>
  <c r="O6" i="17"/>
  <c r="K6" i="17"/>
  <c r="G6" i="17"/>
  <c r="C6" i="17"/>
  <c r="R5" i="17"/>
  <c r="N5" i="17"/>
  <c r="J5" i="17"/>
  <c r="F5" i="17"/>
  <c r="B5" i="17"/>
  <c r="R4" i="17"/>
  <c r="J69" i="1" s="1"/>
  <c r="N4" i="17"/>
  <c r="J4" i="17"/>
  <c r="F69" i="1" s="1"/>
  <c r="F4" i="17"/>
  <c r="B4" i="17"/>
  <c r="B69" i="1" s="1"/>
  <c r="S3" i="17"/>
  <c r="O3" i="17"/>
  <c r="K3" i="17"/>
  <c r="G3" i="17"/>
  <c r="C3" i="17"/>
  <c r="R20" i="16"/>
  <c r="N20" i="16"/>
  <c r="J20" i="16"/>
  <c r="F20" i="16"/>
  <c r="R19" i="16"/>
  <c r="N19" i="16"/>
  <c r="H68" i="1" s="1"/>
  <c r="J19" i="16"/>
  <c r="F19" i="16"/>
  <c r="D68" i="1" s="1"/>
  <c r="S18" i="16"/>
  <c r="O18" i="16"/>
  <c r="K18" i="16"/>
  <c r="G18" i="16"/>
  <c r="R17" i="16"/>
  <c r="N17" i="16"/>
  <c r="J17" i="16"/>
  <c r="F17" i="16"/>
  <c r="B17" i="16"/>
  <c r="R16" i="16"/>
  <c r="J67" i="1" s="1"/>
  <c r="N16" i="16"/>
  <c r="J16" i="16"/>
  <c r="F67" i="1" s="1"/>
  <c r="F16" i="16"/>
  <c r="B16" i="16"/>
  <c r="B67" i="1" s="1"/>
  <c r="S15" i="16"/>
  <c r="O15" i="16"/>
  <c r="K15" i="16"/>
  <c r="G15" i="16"/>
  <c r="C15" i="16"/>
  <c r="R14" i="16"/>
  <c r="N14" i="16"/>
  <c r="J14" i="16"/>
  <c r="F14" i="16"/>
  <c r="B14" i="16"/>
  <c r="R13" i="16"/>
  <c r="N13" i="16"/>
  <c r="H66" i="1" s="1"/>
  <c r="J13" i="16"/>
  <c r="F13" i="16"/>
  <c r="D66" i="1" s="1"/>
  <c r="B13" i="16"/>
  <c r="S12" i="16"/>
  <c r="O12" i="16"/>
  <c r="K12" i="16"/>
  <c r="G12" i="16"/>
  <c r="C12" i="16"/>
  <c r="R11" i="16"/>
  <c r="N11" i="16"/>
  <c r="J11" i="16"/>
  <c r="F11" i="16"/>
  <c r="B11" i="16"/>
  <c r="R10" i="16"/>
  <c r="J65" i="1" s="1"/>
  <c r="N10" i="16"/>
  <c r="J10" i="16"/>
  <c r="F65" i="1" s="1"/>
  <c r="F10" i="16"/>
  <c r="B10" i="16"/>
  <c r="B65" i="1" s="1"/>
  <c r="S9" i="16"/>
  <c r="O9" i="16"/>
  <c r="K9" i="16"/>
  <c r="G9" i="16"/>
  <c r="C9" i="16"/>
  <c r="R8" i="16"/>
  <c r="N8" i="16"/>
  <c r="J8" i="16"/>
  <c r="F8" i="16"/>
  <c r="B8" i="16"/>
  <c r="R7" i="16"/>
  <c r="N7" i="16"/>
  <c r="H64" i="1" s="1"/>
  <c r="J7" i="16"/>
  <c r="F7" i="16"/>
  <c r="D64" i="1" s="1"/>
  <c r="B7" i="16"/>
  <c r="S6" i="16"/>
  <c r="O6" i="16"/>
  <c r="K6" i="16"/>
  <c r="G6" i="16"/>
  <c r="C6" i="16"/>
  <c r="R5" i="16"/>
  <c r="N5" i="16"/>
  <c r="J5" i="16"/>
  <c r="F5" i="16"/>
  <c r="B5" i="16"/>
  <c r="R4" i="16"/>
  <c r="J63" i="1" s="1"/>
  <c r="N4" i="16"/>
  <c r="J4" i="16"/>
  <c r="F63" i="1" s="1"/>
  <c r="F4" i="16"/>
  <c r="B4" i="16"/>
  <c r="B63" i="1" s="1"/>
  <c r="S3" i="16"/>
  <c r="O3" i="16"/>
  <c r="K3" i="16"/>
  <c r="G3" i="16"/>
  <c r="C3" i="16"/>
  <c r="R20" i="15"/>
  <c r="J20" i="15"/>
  <c r="F20" i="15"/>
  <c r="B20" i="15"/>
  <c r="R19" i="15"/>
  <c r="H62" i="1"/>
  <c r="J19" i="15"/>
  <c r="F19" i="15"/>
  <c r="D62" i="1" s="1"/>
  <c r="B19" i="15"/>
  <c r="S18" i="15"/>
  <c r="K18" i="15"/>
  <c r="G18" i="15"/>
  <c r="C18" i="15"/>
  <c r="R17" i="15"/>
  <c r="N17" i="15"/>
  <c r="J17" i="15"/>
  <c r="F17" i="15"/>
  <c r="B17" i="15"/>
  <c r="R16" i="15"/>
  <c r="J61" i="1" s="1"/>
  <c r="N16" i="15"/>
  <c r="J16" i="15"/>
  <c r="F61" i="1" s="1"/>
  <c r="F16" i="15"/>
  <c r="B61" i="1"/>
  <c r="S15" i="15"/>
  <c r="O15" i="15"/>
  <c r="K15" i="15"/>
  <c r="G15" i="15"/>
  <c r="C15" i="15"/>
  <c r="N14" i="15"/>
  <c r="J14" i="15"/>
  <c r="F14" i="15"/>
  <c r="B14" i="15"/>
  <c r="N13" i="15"/>
  <c r="H60" i="1" s="1"/>
  <c r="J13" i="15"/>
  <c r="F13" i="15"/>
  <c r="D60" i="1" s="1"/>
  <c r="B13" i="15"/>
  <c r="B60" i="1" s="1"/>
  <c r="O12" i="15"/>
  <c r="K12" i="15"/>
  <c r="G12" i="15"/>
  <c r="C12" i="15"/>
  <c r="N11" i="15"/>
  <c r="J11" i="15"/>
  <c r="F11" i="15"/>
  <c r="B11" i="15"/>
  <c r="J59" i="1"/>
  <c r="N10" i="15"/>
  <c r="J10" i="15"/>
  <c r="F59" i="1" s="1"/>
  <c r="F10" i="15"/>
  <c r="B10" i="15"/>
  <c r="B59" i="1" s="1"/>
  <c r="O9" i="15"/>
  <c r="K9" i="15"/>
  <c r="G9" i="15"/>
  <c r="C9" i="15"/>
  <c r="R8" i="15"/>
  <c r="N8" i="15"/>
  <c r="J8" i="15"/>
  <c r="F8" i="15"/>
  <c r="B8" i="15"/>
  <c r="R7" i="15"/>
  <c r="N7" i="15"/>
  <c r="H58" i="1" s="1"/>
  <c r="J7" i="15"/>
  <c r="F7" i="15"/>
  <c r="D58" i="1" s="1"/>
  <c r="B7" i="15"/>
  <c r="S6" i="15"/>
  <c r="O6" i="15"/>
  <c r="K6" i="15"/>
  <c r="G6" i="15"/>
  <c r="C6" i="15"/>
  <c r="R5" i="15"/>
  <c r="N5" i="15"/>
  <c r="J5" i="15"/>
  <c r="F5" i="15"/>
  <c r="B5" i="15"/>
  <c r="R4" i="15"/>
  <c r="J57" i="1" s="1"/>
  <c r="N4" i="15"/>
  <c r="J4" i="15"/>
  <c r="F57" i="1" s="1"/>
  <c r="F4" i="15"/>
  <c r="B4" i="15"/>
  <c r="B57" i="1" s="1"/>
  <c r="S3" i="15"/>
  <c r="O3" i="15"/>
  <c r="K3" i="15"/>
  <c r="G3" i="15"/>
  <c r="C3" i="15"/>
  <c r="R20" i="14"/>
  <c r="N20" i="14"/>
  <c r="J20" i="14"/>
  <c r="F20" i="14"/>
  <c r="B20" i="14"/>
  <c r="R19" i="14"/>
  <c r="J56" i="1" s="1"/>
  <c r="N19" i="14"/>
  <c r="H56" i="1" s="1"/>
  <c r="J19" i="14"/>
  <c r="F56" i="1" s="1"/>
  <c r="F19" i="14"/>
  <c r="D56" i="1" s="1"/>
  <c r="B19" i="14"/>
  <c r="B56" i="1" s="1"/>
  <c r="S18" i="14"/>
  <c r="O18" i="14"/>
  <c r="K18" i="14"/>
  <c r="G18" i="14"/>
  <c r="C18" i="14"/>
  <c r="R17" i="14"/>
  <c r="N17" i="14"/>
  <c r="J17" i="14"/>
  <c r="F17" i="14"/>
  <c r="B17" i="14"/>
  <c r="R16" i="14"/>
  <c r="J55" i="1" s="1"/>
  <c r="N16" i="14"/>
  <c r="H55" i="1" s="1"/>
  <c r="J16" i="14"/>
  <c r="F55" i="1" s="1"/>
  <c r="F16" i="14"/>
  <c r="D55" i="1" s="1"/>
  <c r="B16" i="14"/>
  <c r="B55" i="1" s="1"/>
  <c r="S15" i="14"/>
  <c r="O15" i="14"/>
  <c r="K15" i="14"/>
  <c r="G15" i="14"/>
  <c r="C15" i="14"/>
  <c r="R14" i="14"/>
  <c r="N14" i="14"/>
  <c r="J14" i="14"/>
  <c r="F14" i="14"/>
  <c r="B14" i="14"/>
  <c r="R13" i="14"/>
  <c r="J54" i="1" s="1"/>
  <c r="N13" i="14"/>
  <c r="H54" i="1" s="1"/>
  <c r="J13" i="14"/>
  <c r="F54" i="1" s="1"/>
  <c r="F13" i="14"/>
  <c r="D54" i="1" s="1"/>
  <c r="B13" i="14"/>
  <c r="B54" i="1" s="1"/>
  <c r="S12" i="14"/>
  <c r="O12" i="14"/>
  <c r="K12" i="14"/>
  <c r="G12" i="14"/>
  <c r="C12" i="14"/>
  <c r="R11" i="14"/>
  <c r="N11" i="14"/>
  <c r="J11" i="14"/>
  <c r="F11" i="14"/>
  <c r="B11" i="14"/>
  <c r="R10" i="14"/>
  <c r="J53" i="1" s="1"/>
  <c r="N10" i="14"/>
  <c r="H53" i="1" s="1"/>
  <c r="J10" i="14"/>
  <c r="F53" i="1" s="1"/>
  <c r="F10" i="14"/>
  <c r="D53" i="1" s="1"/>
  <c r="B10" i="14"/>
  <c r="B53" i="1" s="1"/>
  <c r="S9" i="14"/>
  <c r="O9" i="14"/>
  <c r="K9" i="14"/>
  <c r="G9" i="14"/>
  <c r="C9" i="14"/>
  <c r="R8" i="14"/>
  <c r="N8" i="14"/>
  <c r="J8" i="14"/>
  <c r="F8" i="14"/>
  <c r="B8" i="14"/>
  <c r="R7" i="14"/>
  <c r="J52" i="1" s="1"/>
  <c r="N7" i="14"/>
  <c r="H52" i="1" s="1"/>
  <c r="J7" i="14"/>
  <c r="F52" i="1" s="1"/>
  <c r="F7" i="14"/>
  <c r="D52" i="1" s="1"/>
  <c r="B7" i="14"/>
  <c r="S6" i="14"/>
  <c r="O6" i="14"/>
  <c r="K6" i="14"/>
  <c r="G6" i="14"/>
  <c r="C6" i="14"/>
  <c r="R5" i="14"/>
  <c r="N5" i="14"/>
  <c r="J5" i="14"/>
  <c r="F5" i="14"/>
  <c r="B5" i="14"/>
  <c r="R4" i="14"/>
  <c r="J51" i="1" s="1"/>
  <c r="N4" i="14"/>
  <c r="J4" i="14"/>
  <c r="F51" i="1" s="1"/>
  <c r="F4" i="14"/>
  <c r="B4" i="14"/>
  <c r="B51" i="1" s="1"/>
  <c r="S3" i="14"/>
  <c r="O3" i="14"/>
  <c r="K3" i="14"/>
  <c r="G3" i="14"/>
  <c r="C3" i="14"/>
  <c r="R20" i="13"/>
  <c r="N20" i="13"/>
  <c r="J20" i="13"/>
  <c r="F20" i="13"/>
  <c r="B20" i="13"/>
  <c r="R19" i="13"/>
  <c r="N19" i="13"/>
  <c r="H110" i="1" s="1"/>
  <c r="J19" i="13"/>
  <c r="F19" i="13"/>
  <c r="D110" i="1" s="1"/>
  <c r="B19" i="13"/>
  <c r="S18" i="13"/>
  <c r="O18" i="13"/>
  <c r="K18" i="13"/>
  <c r="G18" i="13"/>
  <c r="C18" i="13"/>
  <c r="R17" i="13"/>
  <c r="N17" i="13"/>
  <c r="J17" i="13"/>
  <c r="F17" i="13"/>
  <c r="B17" i="13"/>
  <c r="R16" i="13"/>
  <c r="N16" i="13"/>
  <c r="J16" i="13"/>
  <c r="F16" i="13"/>
  <c r="B16" i="13"/>
  <c r="S15" i="13"/>
  <c r="O15" i="13"/>
  <c r="K15" i="13"/>
  <c r="G15" i="13"/>
  <c r="C15" i="13"/>
  <c r="R14" i="13"/>
  <c r="N14" i="13"/>
  <c r="J14" i="13"/>
  <c r="F14" i="13"/>
  <c r="B14" i="13"/>
  <c r="R13" i="13"/>
  <c r="N13" i="13"/>
  <c r="H108" i="1" s="1"/>
  <c r="J13" i="13"/>
  <c r="F13" i="13"/>
  <c r="D108" i="1" s="1"/>
  <c r="B13" i="13"/>
  <c r="S12" i="13"/>
  <c r="O12" i="13"/>
  <c r="K12" i="13"/>
  <c r="G12" i="13"/>
  <c r="C12" i="13"/>
  <c r="R11" i="13"/>
  <c r="N11" i="13"/>
  <c r="J11" i="13"/>
  <c r="F11" i="13"/>
  <c r="B11" i="13"/>
  <c r="R10" i="13"/>
  <c r="J107" i="1" s="1"/>
  <c r="N10" i="13"/>
  <c r="J10" i="13"/>
  <c r="F107" i="1" s="1"/>
  <c r="F10" i="13"/>
  <c r="B10" i="13"/>
  <c r="B107" i="1" s="1"/>
  <c r="S9" i="13"/>
  <c r="O9" i="13"/>
  <c r="K9" i="13"/>
  <c r="G9" i="13"/>
  <c r="C9" i="13"/>
  <c r="R8" i="13"/>
  <c r="N8" i="13"/>
  <c r="J8" i="13"/>
  <c r="F8" i="13"/>
  <c r="B8" i="13"/>
  <c r="R7" i="13"/>
  <c r="N7" i="13"/>
  <c r="H105" i="1" s="1"/>
  <c r="J7" i="13"/>
  <c r="F7" i="13"/>
  <c r="D106" i="1" s="1"/>
  <c r="B7" i="13"/>
  <c r="S6" i="13"/>
  <c r="O6" i="13"/>
  <c r="K6" i="13"/>
  <c r="G6" i="13"/>
  <c r="C6" i="13"/>
  <c r="R5" i="13"/>
  <c r="N5" i="13"/>
  <c r="J5" i="13"/>
  <c r="F5" i="13"/>
  <c r="B5" i="13"/>
  <c r="R4" i="13"/>
  <c r="J105" i="1" s="1"/>
  <c r="N4" i="13"/>
  <c r="J4" i="13"/>
  <c r="F105" i="1" s="1"/>
  <c r="F4" i="13"/>
  <c r="B4" i="13"/>
  <c r="B105" i="1" s="1"/>
  <c r="S3" i="13"/>
  <c r="O3" i="13"/>
  <c r="K3" i="13"/>
  <c r="G3" i="13"/>
  <c r="C3" i="13"/>
  <c r="R20" i="12"/>
  <c r="N20" i="12"/>
  <c r="J20" i="12"/>
  <c r="F20" i="12"/>
  <c r="B20" i="12"/>
  <c r="R19" i="12"/>
  <c r="J104" i="1" s="1"/>
  <c r="N19" i="12"/>
  <c r="H104" i="1" s="1"/>
  <c r="J19" i="12"/>
  <c r="F19" i="12"/>
  <c r="D104" i="1" s="1"/>
  <c r="B19" i="12"/>
  <c r="S18" i="12"/>
  <c r="O18" i="12"/>
  <c r="K18" i="12"/>
  <c r="G18" i="12"/>
  <c r="C18" i="12"/>
  <c r="R17" i="12"/>
  <c r="N17" i="12"/>
  <c r="J17" i="12"/>
  <c r="F17" i="12"/>
  <c r="B17" i="12"/>
  <c r="R16" i="12"/>
  <c r="J103" i="1" s="1"/>
  <c r="N16" i="12"/>
  <c r="H103" i="1" s="1"/>
  <c r="J16" i="12"/>
  <c r="F103" i="1" s="1"/>
  <c r="F16" i="12"/>
  <c r="B16" i="12"/>
  <c r="B103" i="1" s="1"/>
  <c r="S15" i="12"/>
  <c r="O15" i="12"/>
  <c r="K15" i="12"/>
  <c r="G15" i="12"/>
  <c r="C15" i="12"/>
  <c r="R14" i="12"/>
  <c r="N14" i="12"/>
  <c r="J14" i="12"/>
  <c r="F14" i="12"/>
  <c r="B14" i="12"/>
  <c r="R13" i="12"/>
  <c r="N13" i="12"/>
  <c r="H102" i="1" s="1"/>
  <c r="J13" i="12"/>
  <c r="F13" i="12"/>
  <c r="D102" i="1" s="1"/>
  <c r="B13" i="12"/>
  <c r="S12" i="12"/>
  <c r="O12" i="12"/>
  <c r="K12" i="12"/>
  <c r="G12" i="12"/>
  <c r="C12" i="12"/>
  <c r="R11" i="12"/>
  <c r="N11" i="12"/>
  <c r="J11" i="12"/>
  <c r="F11" i="12"/>
  <c r="B11" i="12"/>
  <c r="R10" i="12"/>
  <c r="J101" i="1" s="1"/>
  <c r="N10" i="12"/>
  <c r="J10" i="12"/>
  <c r="F101" i="1" s="1"/>
  <c r="B10" i="12"/>
  <c r="B101" i="1" s="1"/>
  <c r="S9" i="12"/>
  <c r="O9" i="12"/>
  <c r="K9" i="12"/>
  <c r="I9" i="12"/>
  <c r="H10" i="12" s="1"/>
  <c r="G9" i="12"/>
  <c r="F10" i="12" s="1"/>
  <c r="D101" i="1" s="1"/>
  <c r="C9" i="12"/>
  <c r="R8" i="12"/>
  <c r="N8" i="12"/>
  <c r="J8" i="12"/>
  <c r="F8" i="12"/>
  <c r="B8" i="12"/>
  <c r="R7" i="12"/>
  <c r="J100" i="1" s="1"/>
  <c r="N7" i="12"/>
  <c r="H100" i="1" s="1"/>
  <c r="J7" i="12"/>
  <c r="B7" i="12"/>
  <c r="B100" i="1" s="1"/>
  <c r="S6" i="12"/>
  <c r="O6" i="12"/>
  <c r="K6" i="12"/>
  <c r="I6" i="12"/>
  <c r="H7" i="12" s="1"/>
  <c r="G6" i="12"/>
  <c r="F7" i="12" s="1"/>
  <c r="C6" i="12"/>
  <c r="R5" i="12"/>
  <c r="N5" i="12"/>
  <c r="J5" i="12"/>
  <c r="F5" i="12"/>
  <c r="B5" i="12"/>
  <c r="R4" i="12"/>
  <c r="N4" i="12"/>
  <c r="J4" i="12"/>
  <c r="F99" i="1" s="1"/>
  <c r="F4" i="12"/>
  <c r="B4" i="12"/>
  <c r="B99" i="1" s="1"/>
  <c r="S3" i="12"/>
  <c r="O3" i="12"/>
  <c r="K3" i="12"/>
  <c r="G3" i="12"/>
  <c r="C3" i="12"/>
  <c r="R20" i="11"/>
  <c r="N20" i="11"/>
  <c r="J20" i="11"/>
  <c r="F20" i="11"/>
  <c r="B20" i="11"/>
  <c r="R19" i="11"/>
  <c r="N19" i="11"/>
  <c r="H98" i="1" s="1"/>
  <c r="J19" i="11"/>
  <c r="F19" i="11"/>
  <c r="D98" i="1" s="1"/>
  <c r="B19" i="11"/>
  <c r="S18" i="11"/>
  <c r="O18" i="11"/>
  <c r="K18" i="11"/>
  <c r="G18" i="11"/>
  <c r="C18" i="11"/>
  <c r="R17" i="11"/>
  <c r="N17" i="11"/>
  <c r="J17" i="11"/>
  <c r="F17" i="11"/>
  <c r="B17" i="11"/>
  <c r="R16" i="11"/>
  <c r="J97" i="1" s="1"/>
  <c r="N16" i="11"/>
  <c r="J16" i="11"/>
  <c r="F97" i="1" s="1"/>
  <c r="F16" i="11"/>
  <c r="B16" i="11"/>
  <c r="B97" i="1" s="1"/>
  <c r="S15" i="11"/>
  <c r="O15" i="11"/>
  <c r="K15" i="11"/>
  <c r="G15" i="11"/>
  <c r="C15" i="11"/>
  <c r="R14" i="11"/>
  <c r="N14" i="11"/>
  <c r="J14" i="11"/>
  <c r="F14" i="11"/>
  <c r="B14" i="11"/>
  <c r="R13" i="11"/>
  <c r="N13" i="11"/>
  <c r="H96" i="1" s="1"/>
  <c r="J13" i="11"/>
  <c r="F13" i="11"/>
  <c r="D96" i="1" s="1"/>
  <c r="B13" i="11"/>
  <c r="S12" i="11"/>
  <c r="O12" i="11"/>
  <c r="K12" i="11"/>
  <c r="G12" i="11"/>
  <c r="C12" i="11"/>
  <c r="R11" i="11"/>
  <c r="N11" i="11"/>
  <c r="J11" i="11"/>
  <c r="F11" i="11"/>
  <c r="B11" i="11"/>
  <c r="R10" i="11"/>
  <c r="J95" i="1" s="1"/>
  <c r="N10" i="11"/>
  <c r="J10" i="11"/>
  <c r="F95" i="1" s="1"/>
  <c r="F10" i="11"/>
  <c r="B10" i="11"/>
  <c r="B95" i="1" s="1"/>
  <c r="S9" i="11"/>
  <c r="O9" i="11"/>
  <c r="K9" i="11"/>
  <c r="G9" i="11"/>
  <c r="C9" i="11"/>
  <c r="R8" i="11"/>
  <c r="N8" i="11"/>
  <c r="J8" i="11"/>
  <c r="F8" i="11"/>
  <c r="B8" i="11"/>
  <c r="R7" i="11"/>
  <c r="N7" i="11"/>
  <c r="H94" i="1" s="1"/>
  <c r="J7" i="11"/>
  <c r="F7" i="11"/>
  <c r="D94" i="1" s="1"/>
  <c r="B7" i="11"/>
  <c r="S6" i="11"/>
  <c r="O6" i="11"/>
  <c r="K6" i="11"/>
  <c r="G6" i="11"/>
  <c r="C6" i="11"/>
  <c r="R5" i="11"/>
  <c r="N5" i="11"/>
  <c r="J5" i="11"/>
  <c r="F5" i="11"/>
  <c r="B5" i="11"/>
  <c r="R4" i="11"/>
  <c r="J93" i="1" s="1"/>
  <c r="N4" i="11"/>
  <c r="J4" i="11"/>
  <c r="F93" i="1" s="1"/>
  <c r="F4" i="11"/>
  <c r="B4" i="11"/>
  <c r="B93" i="1" s="1"/>
  <c r="S3" i="11"/>
  <c r="O3" i="11"/>
  <c r="K3" i="11"/>
  <c r="G3" i="11"/>
  <c r="C3" i="11"/>
  <c r="R20" i="10"/>
  <c r="N20" i="10"/>
  <c r="J20" i="10"/>
  <c r="F20" i="10"/>
  <c r="B20" i="10"/>
  <c r="R19" i="10"/>
  <c r="J92" i="1" s="1"/>
  <c r="N19" i="10"/>
  <c r="H92" i="1" s="1"/>
  <c r="J19" i="10"/>
  <c r="F92" i="1" s="1"/>
  <c r="F19" i="10"/>
  <c r="D92" i="1" s="1"/>
  <c r="B19" i="10"/>
  <c r="B92" i="1" s="1"/>
  <c r="S18" i="10"/>
  <c r="O18" i="10"/>
  <c r="K18" i="10"/>
  <c r="G18" i="10"/>
  <c r="C18" i="10"/>
  <c r="R17" i="10"/>
  <c r="N17" i="10"/>
  <c r="J17" i="10"/>
  <c r="F17" i="10"/>
  <c r="B17" i="10"/>
  <c r="R16" i="10"/>
  <c r="J91" i="1" s="1"/>
  <c r="N16" i="10"/>
  <c r="H91" i="1" s="1"/>
  <c r="J16" i="10"/>
  <c r="F91" i="1" s="1"/>
  <c r="F16" i="10"/>
  <c r="D91" i="1" s="1"/>
  <c r="B16" i="10"/>
  <c r="B91" i="1" s="1"/>
  <c r="S15" i="10"/>
  <c r="O15" i="10"/>
  <c r="K15" i="10"/>
  <c r="G15" i="10"/>
  <c r="C15" i="10"/>
  <c r="R14" i="10"/>
  <c r="N14" i="10"/>
  <c r="J14" i="10"/>
  <c r="F14" i="10"/>
  <c r="B14" i="10"/>
  <c r="R13" i="10"/>
  <c r="J90" i="1" s="1"/>
  <c r="N13" i="10"/>
  <c r="H90" i="1" s="1"/>
  <c r="J13" i="10"/>
  <c r="F90" i="1" s="1"/>
  <c r="F13" i="10"/>
  <c r="D90" i="1" s="1"/>
  <c r="B13" i="10"/>
  <c r="B90" i="1" s="1"/>
  <c r="S12" i="10"/>
  <c r="O12" i="10"/>
  <c r="K12" i="10"/>
  <c r="G12" i="10"/>
  <c r="C12" i="10"/>
  <c r="R11" i="10"/>
  <c r="N11" i="10"/>
  <c r="J11" i="10"/>
  <c r="F11" i="10"/>
  <c r="B11" i="10"/>
  <c r="R10" i="10"/>
  <c r="J89" i="1" s="1"/>
  <c r="N10" i="10"/>
  <c r="H89" i="1" s="1"/>
  <c r="J10" i="10"/>
  <c r="F89" i="1" s="1"/>
  <c r="F10" i="10"/>
  <c r="D89" i="1" s="1"/>
  <c r="B10" i="10"/>
  <c r="B89" i="1" s="1"/>
  <c r="S9" i="10"/>
  <c r="O9" i="10"/>
  <c r="K9" i="10"/>
  <c r="G9" i="10"/>
  <c r="C9" i="10"/>
  <c r="R8" i="10"/>
  <c r="N8" i="10"/>
  <c r="J8" i="10"/>
  <c r="F8" i="10"/>
  <c r="B8" i="10"/>
  <c r="R7" i="10"/>
  <c r="J88" i="1" s="1"/>
  <c r="N7" i="10"/>
  <c r="H88" i="1" s="1"/>
  <c r="J7" i="10"/>
  <c r="F88" i="1" s="1"/>
  <c r="F7" i="10"/>
  <c r="D88" i="1" s="1"/>
  <c r="B7" i="10"/>
  <c r="B88" i="1" s="1"/>
  <c r="S6" i="10"/>
  <c r="O6" i="10"/>
  <c r="K6" i="10"/>
  <c r="G6" i="10"/>
  <c r="C6" i="10"/>
  <c r="R5" i="10"/>
  <c r="N5" i="10"/>
  <c r="J5" i="10"/>
  <c r="F5" i="10"/>
  <c r="B5" i="10"/>
  <c r="R4" i="10"/>
  <c r="J87" i="1" s="1"/>
  <c r="N4" i="10"/>
  <c r="H87" i="1" s="1"/>
  <c r="J4" i="10"/>
  <c r="F87" i="1" s="1"/>
  <c r="F4" i="10"/>
  <c r="D87" i="1" s="1"/>
  <c r="B4" i="10"/>
  <c r="B87" i="1" s="1"/>
  <c r="S3" i="10"/>
  <c r="O3" i="10"/>
  <c r="K3" i="10"/>
  <c r="G3" i="10"/>
  <c r="C3" i="10"/>
  <c r="R20" i="9"/>
  <c r="N20" i="9"/>
  <c r="J20" i="9"/>
  <c r="F20" i="9"/>
  <c r="B20" i="9"/>
  <c r="R19" i="9"/>
  <c r="J50" i="1" s="1"/>
  <c r="N19" i="9"/>
  <c r="H50" i="1" s="1"/>
  <c r="J19" i="9"/>
  <c r="F50" i="1" s="1"/>
  <c r="F19" i="9"/>
  <c r="D50" i="1" s="1"/>
  <c r="B19" i="9"/>
  <c r="B50" i="1" s="1"/>
  <c r="S18" i="9"/>
  <c r="O18" i="9"/>
  <c r="K18" i="9"/>
  <c r="G18" i="9"/>
  <c r="C18" i="9"/>
  <c r="R17" i="9"/>
  <c r="N17" i="9"/>
  <c r="J17" i="9"/>
  <c r="F17" i="9"/>
  <c r="B17" i="9"/>
  <c r="R16" i="9"/>
  <c r="J49" i="1" s="1"/>
  <c r="N16" i="9"/>
  <c r="H49" i="1" s="1"/>
  <c r="J16" i="9"/>
  <c r="F49" i="1" s="1"/>
  <c r="F16" i="9"/>
  <c r="D49" i="1" s="1"/>
  <c r="B16" i="9"/>
  <c r="B49" i="1" s="1"/>
  <c r="S15" i="9"/>
  <c r="K15" i="9"/>
  <c r="G15" i="9"/>
  <c r="C15" i="9"/>
  <c r="R14" i="9"/>
  <c r="J14" i="9"/>
  <c r="F14" i="9"/>
  <c r="R13" i="9"/>
  <c r="J48" i="1" s="1"/>
  <c r="H48" i="1"/>
  <c r="J13" i="9"/>
  <c r="F48" i="1" s="1"/>
  <c r="F13" i="9"/>
  <c r="D48" i="1" s="1"/>
  <c r="B48" i="1"/>
  <c r="S12" i="9"/>
  <c r="K12" i="9"/>
  <c r="J11" i="9"/>
  <c r="R10" i="9"/>
  <c r="J47" i="1" s="1"/>
  <c r="H47" i="1"/>
  <c r="J10" i="9"/>
  <c r="F47" i="1" s="1"/>
  <c r="D47" i="1"/>
  <c r="B47" i="1"/>
  <c r="S9" i="9"/>
  <c r="K9" i="9"/>
  <c r="R8" i="9"/>
  <c r="J8" i="9"/>
  <c r="F8" i="9"/>
  <c r="B8" i="9"/>
  <c r="J46" i="1"/>
  <c r="H46" i="1"/>
  <c r="F46" i="1"/>
  <c r="F7" i="9"/>
  <c r="D46" i="1" s="1"/>
  <c r="B7" i="9"/>
  <c r="B46" i="1" s="1"/>
  <c r="K6" i="9"/>
  <c r="G6" i="9"/>
  <c r="C6" i="9"/>
  <c r="F5" i="9"/>
  <c r="B5" i="9"/>
  <c r="J45" i="1"/>
  <c r="H45" i="1"/>
  <c r="F45" i="1"/>
  <c r="F4" i="9"/>
  <c r="D45" i="1" s="1"/>
  <c r="B4" i="9"/>
  <c r="B45" i="1" s="1"/>
  <c r="G3" i="9"/>
  <c r="C3" i="9"/>
  <c r="J20" i="8"/>
  <c r="B20" i="8"/>
  <c r="J44" i="1"/>
  <c r="H44" i="1"/>
  <c r="J19" i="8"/>
  <c r="F44" i="1" s="1"/>
  <c r="D44" i="1"/>
  <c r="B19" i="8"/>
  <c r="B44" i="1" s="1"/>
  <c r="C18" i="8"/>
  <c r="J17" i="8"/>
  <c r="B17" i="8"/>
  <c r="J43" i="1"/>
  <c r="H43" i="1"/>
  <c r="J16" i="8"/>
  <c r="F43" i="1" s="1"/>
  <c r="D43" i="1"/>
  <c r="B16" i="8"/>
  <c r="B43" i="1" s="1"/>
  <c r="K15" i="8"/>
  <c r="C15" i="8"/>
  <c r="R14" i="8"/>
  <c r="N14" i="8"/>
  <c r="J14" i="8"/>
  <c r="F14" i="8"/>
  <c r="B14" i="8"/>
  <c r="R13" i="8"/>
  <c r="J42" i="1" s="1"/>
  <c r="N13" i="8"/>
  <c r="H42" i="1" s="1"/>
  <c r="J13" i="8"/>
  <c r="F42" i="1" s="1"/>
  <c r="F13" i="8"/>
  <c r="D42" i="1" s="1"/>
  <c r="B13" i="8"/>
  <c r="B42" i="1" s="1"/>
  <c r="S12" i="8"/>
  <c r="O12" i="8"/>
  <c r="K12" i="8"/>
  <c r="G12" i="8"/>
  <c r="C12" i="8"/>
  <c r="N11" i="8"/>
  <c r="J11" i="8"/>
  <c r="F11" i="8"/>
  <c r="B11" i="8"/>
  <c r="J41" i="1"/>
  <c r="N10" i="8"/>
  <c r="H41" i="1" s="1"/>
  <c r="J10" i="8"/>
  <c r="F41" i="1" s="1"/>
  <c r="F10" i="8"/>
  <c r="D41" i="1" s="1"/>
  <c r="B10" i="8"/>
  <c r="B41" i="1" s="1"/>
  <c r="O9" i="8"/>
  <c r="K9" i="8"/>
  <c r="G9" i="8"/>
  <c r="C9" i="8"/>
  <c r="R8" i="8"/>
  <c r="J8" i="8"/>
  <c r="F8" i="8"/>
  <c r="R7" i="8"/>
  <c r="J40" i="1" s="1"/>
  <c r="H40" i="1"/>
  <c r="J7" i="8"/>
  <c r="F40" i="1" s="1"/>
  <c r="F7" i="8"/>
  <c r="D40" i="1" s="1"/>
  <c r="B7" i="8"/>
  <c r="B40" i="1" s="1"/>
  <c r="S6" i="8"/>
  <c r="K6" i="8"/>
  <c r="G6" i="8"/>
  <c r="C6" i="8"/>
  <c r="R5" i="8"/>
  <c r="J5" i="8"/>
  <c r="F5" i="8"/>
  <c r="B5" i="8"/>
  <c r="R4" i="8"/>
  <c r="J39" i="1" s="1"/>
  <c r="H39" i="1"/>
  <c r="F4" i="8"/>
  <c r="D39" i="1" s="1"/>
  <c r="B4" i="8"/>
  <c r="B39" i="1" s="1"/>
  <c r="S3" i="8"/>
  <c r="K3" i="8"/>
  <c r="G3" i="8"/>
  <c r="C3" i="8"/>
  <c r="R20" i="7"/>
  <c r="N20" i="7"/>
  <c r="J20" i="7"/>
  <c r="B20" i="7"/>
  <c r="R19" i="7"/>
  <c r="J38" i="1" s="1"/>
  <c r="N19" i="7"/>
  <c r="H38" i="1" s="1"/>
  <c r="B19" i="7"/>
  <c r="B38" i="1" s="1"/>
  <c r="S18" i="7"/>
  <c r="O18" i="7"/>
  <c r="K18" i="7"/>
  <c r="C18" i="7"/>
  <c r="R17" i="7"/>
  <c r="N17" i="7"/>
  <c r="J17" i="7"/>
  <c r="B17" i="7"/>
  <c r="R16" i="7"/>
  <c r="J37" i="1" s="1"/>
  <c r="N16" i="7"/>
  <c r="H37" i="1" s="1"/>
  <c r="J16" i="7"/>
  <c r="F37" i="1" s="1"/>
  <c r="D37" i="1"/>
  <c r="B16" i="7"/>
  <c r="B37" i="1" s="1"/>
  <c r="S15" i="7"/>
  <c r="O15" i="7"/>
  <c r="K15" i="7"/>
  <c r="C15" i="7"/>
  <c r="R14" i="7"/>
  <c r="N14" i="7"/>
  <c r="J14" i="7"/>
  <c r="R13" i="7"/>
  <c r="J36" i="1" s="1"/>
  <c r="N13" i="7"/>
  <c r="J13" i="7"/>
  <c r="F36" i="1" s="1"/>
  <c r="B36" i="1"/>
  <c r="S12" i="7"/>
  <c r="O12" i="7"/>
  <c r="K12" i="7"/>
  <c r="R11" i="7"/>
  <c r="N11" i="7"/>
  <c r="J11" i="7"/>
  <c r="B11" i="7"/>
  <c r="R10" i="7"/>
  <c r="J35" i="1" s="1"/>
  <c r="N10" i="7"/>
  <c r="H35" i="1" s="1"/>
  <c r="J10" i="7"/>
  <c r="D35" i="1"/>
  <c r="B35" i="1"/>
  <c r="S9" i="7"/>
  <c r="O9" i="7"/>
  <c r="K9" i="7"/>
  <c r="R8" i="7"/>
  <c r="N8" i="7"/>
  <c r="F8" i="7"/>
  <c r="B8" i="7"/>
  <c r="R7" i="7"/>
  <c r="J34" i="1" s="1"/>
  <c r="N7" i="7"/>
  <c r="H34" i="1" s="1"/>
  <c r="F34" i="1"/>
  <c r="F7" i="7"/>
  <c r="D34" i="1" s="1"/>
  <c r="B7" i="7"/>
  <c r="B34" i="1" s="1"/>
  <c r="S6" i="7"/>
  <c r="O6" i="7"/>
  <c r="G6" i="7"/>
  <c r="C6" i="7"/>
  <c r="R5" i="7"/>
  <c r="N5" i="7"/>
  <c r="F5" i="7"/>
  <c r="B5" i="7"/>
  <c r="R4" i="7"/>
  <c r="J33" i="1" s="1"/>
  <c r="N4" i="7"/>
  <c r="H33" i="1" s="1"/>
  <c r="F33" i="1"/>
  <c r="F4" i="7"/>
  <c r="D33" i="1" s="1"/>
  <c r="B4" i="7"/>
  <c r="B33" i="1" s="1"/>
  <c r="S3" i="7"/>
  <c r="O3" i="7"/>
  <c r="G3" i="7"/>
  <c r="C3" i="7"/>
  <c r="R20" i="6"/>
  <c r="J20" i="6"/>
  <c r="F20" i="6"/>
  <c r="B20" i="6"/>
  <c r="R19" i="6"/>
  <c r="N19" i="6"/>
  <c r="H32" i="1" s="1"/>
  <c r="J19" i="6"/>
  <c r="F38" i="1" s="1"/>
  <c r="F19" i="6"/>
  <c r="D32" i="1" s="1"/>
  <c r="B19" i="6"/>
  <c r="O18" i="6"/>
  <c r="K18" i="6"/>
  <c r="G18" i="6"/>
  <c r="C18" i="6"/>
  <c r="R17" i="6"/>
  <c r="J17" i="6"/>
  <c r="F17" i="6"/>
  <c r="B17" i="6"/>
  <c r="R16" i="6"/>
  <c r="N16" i="6"/>
  <c r="J16" i="6"/>
  <c r="F16" i="6"/>
  <c r="B16" i="6"/>
  <c r="B31" i="1" s="1"/>
  <c r="S15" i="6"/>
  <c r="O15" i="6"/>
  <c r="K15" i="6"/>
  <c r="G15" i="6"/>
  <c r="C15" i="6"/>
  <c r="R14" i="6"/>
  <c r="N14" i="6"/>
  <c r="J14" i="6"/>
  <c r="F14" i="6"/>
  <c r="B14" i="6"/>
  <c r="R13" i="6"/>
  <c r="J30" i="1" s="1"/>
  <c r="N13" i="6"/>
  <c r="J13" i="6"/>
  <c r="F13" i="6"/>
  <c r="B13" i="6"/>
  <c r="B30" i="1" s="1"/>
  <c r="O12" i="6"/>
  <c r="K12" i="6"/>
  <c r="G12" i="6"/>
  <c r="C12" i="6"/>
  <c r="R11" i="6"/>
  <c r="N11" i="6"/>
  <c r="J11" i="6"/>
  <c r="F11" i="6"/>
  <c r="B11" i="6"/>
  <c r="R10" i="6"/>
  <c r="N10" i="6"/>
  <c r="H29" i="1" s="1"/>
  <c r="J10" i="6"/>
  <c r="F10" i="6"/>
  <c r="B10" i="6"/>
  <c r="O9" i="6"/>
  <c r="K9" i="6"/>
  <c r="G9" i="6"/>
  <c r="C9" i="6"/>
  <c r="R8" i="6"/>
  <c r="N8" i="6"/>
  <c r="J8" i="6"/>
  <c r="F8" i="6"/>
  <c r="B8" i="6"/>
  <c r="R7" i="6"/>
  <c r="N7" i="6"/>
  <c r="J7" i="6"/>
  <c r="F28" i="1" s="1"/>
  <c r="F7" i="6"/>
  <c r="B7" i="6"/>
  <c r="B28" i="1" s="1"/>
  <c r="S6" i="6"/>
  <c r="O6" i="6"/>
  <c r="K6" i="6"/>
  <c r="G6" i="6"/>
  <c r="C6" i="6"/>
  <c r="R5" i="6"/>
  <c r="N5" i="6"/>
  <c r="B5" i="6"/>
  <c r="R4" i="6"/>
  <c r="J27" i="1" s="1"/>
  <c r="N4" i="6"/>
  <c r="H27" i="1" s="1"/>
  <c r="F4" i="6"/>
  <c r="B4" i="6"/>
  <c r="B27" i="1" s="1"/>
  <c r="O3" i="6"/>
  <c r="K3" i="6"/>
  <c r="G3" i="6"/>
  <c r="C3" i="6"/>
  <c r="R20" i="5"/>
  <c r="N20" i="5"/>
  <c r="J20" i="5"/>
  <c r="F20" i="5"/>
  <c r="B20" i="5"/>
  <c r="R19" i="5"/>
  <c r="N19" i="5"/>
  <c r="H26" i="1" s="1"/>
  <c r="J19" i="5"/>
  <c r="F19" i="5"/>
  <c r="D26" i="1" s="1"/>
  <c r="B19" i="5"/>
  <c r="B26" i="1" s="1"/>
  <c r="S18" i="5"/>
  <c r="O18" i="5"/>
  <c r="K18" i="5"/>
  <c r="G18" i="5"/>
  <c r="C18" i="5"/>
  <c r="R17" i="5"/>
  <c r="N17" i="5"/>
  <c r="J17" i="5"/>
  <c r="F17" i="5"/>
  <c r="B17" i="5"/>
  <c r="R16" i="5"/>
  <c r="J25" i="1" s="1"/>
  <c r="N16" i="5"/>
  <c r="H25" i="1" s="1"/>
  <c r="J16" i="5"/>
  <c r="F25" i="1" s="1"/>
  <c r="F16" i="5"/>
  <c r="D25" i="1" s="1"/>
  <c r="B16" i="5"/>
  <c r="B25" i="1" s="1"/>
  <c r="S15" i="5"/>
  <c r="O15" i="5"/>
  <c r="K15" i="5"/>
  <c r="G15" i="5"/>
  <c r="C15" i="5"/>
  <c r="R14" i="5"/>
  <c r="J14" i="5"/>
  <c r="F14" i="5"/>
  <c r="R13" i="5"/>
  <c r="J24" i="1" s="1"/>
  <c r="H24" i="1"/>
  <c r="J13" i="5"/>
  <c r="F24" i="1" s="1"/>
  <c r="F13" i="5"/>
  <c r="D24" i="1" s="1"/>
  <c r="S12" i="5"/>
  <c r="K12" i="5"/>
  <c r="G12" i="5"/>
  <c r="R11" i="5"/>
  <c r="J11" i="5"/>
  <c r="F11" i="5"/>
  <c r="R10" i="5"/>
  <c r="J23" i="1" s="1"/>
  <c r="H23" i="1"/>
  <c r="J10" i="5"/>
  <c r="F23" i="1" s="1"/>
  <c r="F10" i="5"/>
  <c r="B23" i="1"/>
  <c r="S9" i="5"/>
  <c r="K9" i="5"/>
  <c r="G9" i="5"/>
  <c r="R8" i="5"/>
  <c r="N8" i="5"/>
  <c r="J8" i="5"/>
  <c r="F8" i="5"/>
  <c r="B8" i="5"/>
  <c r="R7" i="5"/>
  <c r="J22" i="1" s="1"/>
  <c r="N7" i="5"/>
  <c r="H22" i="1" s="1"/>
  <c r="J7" i="5"/>
  <c r="F22" i="1" s="1"/>
  <c r="F7" i="5"/>
  <c r="D22" i="1" s="1"/>
  <c r="B7" i="5"/>
  <c r="B22" i="1" s="1"/>
  <c r="S6" i="5"/>
  <c r="O6" i="5"/>
  <c r="K6" i="5"/>
  <c r="G6" i="5"/>
  <c r="R5" i="5"/>
  <c r="N5" i="5"/>
  <c r="J5" i="5"/>
  <c r="F5" i="5"/>
  <c r="B5" i="5"/>
  <c r="R4" i="5"/>
  <c r="J21" i="1" s="1"/>
  <c r="N4" i="5"/>
  <c r="H21" i="1" s="1"/>
  <c r="J4" i="5"/>
  <c r="F21" i="1" s="1"/>
  <c r="F4" i="5"/>
  <c r="D21" i="1" s="1"/>
  <c r="B4" i="5"/>
  <c r="B21" i="1" s="1"/>
  <c r="S3" i="5"/>
  <c r="O3" i="5"/>
  <c r="K3" i="5"/>
  <c r="G3" i="5"/>
  <c r="C3" i="5"/>
  <c r="F20" i="4"/>
  <c r="B20" i="4"/>
  <c r="T19" i="4"/>
  <c r="H20" i="1"/>
  <c r="L19" i="4"/>
  <c r="F20" i="1" s="1"/>
  <c r="F19" i="4"/>
  <c r="D20" i="1" s="1"/>
  <c r="B19" i="4"/>
  <c r="U18" i="4"/>
  <c r="Q18" i="4"/>
  <c r="M18" i="4"/>
  <c r="G18" i="4"/>
  <c r="C18" i="4"/>
  <c r="T17" i="4"/>
  <c r="P17" i="4"/>
  <c r="L17" i="4"/>
  <c r="F17" i="4"/>
  <c r="B17" i="4"/>
  <c r="T16" i="4"/>
  <c r="J19" i="1" s="1"/>
  <c r="H19" i="1"/>
  <c r="L16" i="4"/>
  <c r="F19" i="1" s="1"/>
  <c r="D19" i="1"/>
  <c r="B16" i="4"/>
  <c r="B19" i="1" s="1"/>
  <c r="U15" i="4"/>
  <c r="G15" i="4"/>
  <c r="C15" i="4"/>
  <c r="T14" i="4"/>
  <c r="P14" i="4"/>
  <c r="L14" i="4"/>
  <c r="F14" i="4"/>
  <c r="B14" i="4"/>
  <c r="V13" i="4"/>
  <c r="T13" i="4"/>
  <c r="J18" i="1" s="1"/>
  <c r="P13" i="4"/>
  <c r="L13" i="4"/>
  <c r="F18" i="1" s="1"/>
  <c r="D18" i="1"/>
  <c r="B13" i="4"/>
  <c r="B18" i="1" s="1"/>
  <c r="W12" i="4"/>
  <c r="U12" i="4"/>
  <c r="M12" i="4"/>
  <c r="G12" i="4"/>
  <c r="C12" i="4"/>
  <c r="T11" i="4"/>
  <c r="P11" i="4"/>
  <c r="L11" i="4"/>
  <c r="F11" i="4"/>
  <c r="B11" i="4"/>
  <c r="V10" i="4"/>
  <c r="T10" i="4"/>
  <c r="J17" i="1" s="1"/>
  <c r="P10" i="4"/>
  <c r="H17" i="1" s="1"/>
  <c r="L10" i="4"/>
  <c r="F17" i="1" s="1"/>
  <c r="F10" i="4"/>
  <c r="B10" i="4"/>
  <c r="B17" i="1" s="1"/>
  <c r="W9" i="4"/>
  <c r="U9" i="4"/>
  <c r="M9" i="4"/>
  <c r="G9" i="4"/>
  <c r="C9" i="4"/>
  <c r="T8" i="4"/>
  <c r="P8" i="4"/>
  <c r="L8" i="4"/>
  <c r="F8" i="4"/>
  <c r="B8" i="4"/>
  <c r="T7" i="4"/>
  <c r="J16" i="1" s="1"/>
  <c r="P7" i="4"/>
  <c r="H16" i="1" s="1"/>
  <c r="L7" i="4"/>
  <c r="F16" i="1" s="1"/>
  <c r="F7" i="4"/>
  <c r="D16" i="1" s="1"/>
  <c r="B7" i="4"/>
  <c r="B16" i="1" s="1"/>
  <c r="U6" i="4"/>
  <c r="Q6" i="4"/>
  <c r="M6" i="4"/>
  <c r="C6" i="4"/>
  <c r="T5" i="4"/>
  <c r="P5" i="4"/>
  <c r="L5" i="4"/>
  <c r="F5" i="4"/>
  <c r="B5" i="4"/>
  <c r="T4" i="4"/>
  <c r="J15" i="1" s="1"/>
  <c r="P4" i="4"/>
  <c r="H15" i="1" s="1"/>
  <c r="L4" i="4"/>
  <c r="F15" i="1" s="1"/>
  <c r="F4" i="4"/>
  <c r="B4" i="4"/>
  <c r="B15" i="1" s="1"/>
  <c r="U3" i="4"/>
  <c r="Q3" i="4"/>
  <c r="M3" i="4"/>
  <c r="G3" i="4"/>
  <c r="C3" i="4"/>
  <c r="R20" i="3"/>
  <c r="N20" i="3"/>
  <c r="J20" i="3"/>
  <c r="B20" i="3"/>
  <c r="R19" i="3"/>
  <c r="N19" i="3"/>
  <c r="H14" i="1" s="1"/>
  <c r="J19" i="3"/>
  <c r="F14" i="1" s="1"/>
  <c r="B19" i="3"/>
  <c r="B14" i="1" s="1"/>
  <c r="S18" i="3"/>
  <c r="O18" i="3"/>
  <c r="C18" i="3"/>
  <c r="R17" i="3"/>
  <c r="N17" i="3"/>
  <c r="J17" i="3"/>
  <c r="B17" i="3"/>
  <c r="N16" i="3"/>
  <c r="H13" i="1" s="1"/>
  <c r="J16" i="3"/>
  <c r="F13" i="1" s="1"/>
  <c r="D13" i="1"/>
  <c r="B16" i="3"/>
  <c r="B13" i="1" s="1"/>
  <c r="S15" i="3"/>
  <c r="O15" i="3"/>
  <c r="K15" i="3"/>
  <c r="C15" i="3"/>
  <c r="R14" i="3"/>
  <c r="N14" i="3"/>
  <c r="J14" i="3"/>
  <c r="B14" i="3"/>
  <c r="T13" i="3"/>
  <c r="R13" i="3"/>
  <c r="J12" i="1" s="1"/>
  <c r="N13" i="3"/>
  <c r="H12" i="1" s="1"/>
  <c r="J13" i="3"/>
  <c r="F12" i="1" s="1"/>
  <c r="D12" i="1"/>
  <c r="B13" i="3"/>
  <c r="U12" i="3"/>
  <c r="S12" i="3"/>
  <c r="O12" i="3"/>
  <c r="K12" i="3"/>
  <c r="C12" i="3"/>
  <c r="R11" i="3"/>
  <c r="N11" i="3"/>
  <c r="J11" i="3"/>
  <c r="B11" i="3"/>
  <c r="T10" i="3"/>
  <c r="R10" i="3"/>
  <c r="J11" i="1" s="1"/>
  <c r="N10" i="3"/>
  <c r="H11" i="1" s="1"/>
  <c r="J10" i="3"/>
  <c r="F11" i="1" s="1"/>
  <c r="B10" i="3"/>
  <c r="B11" i="1" s="1"/>
  <c r="U9" i="3"/>
  <c r="S9" i="3"/>
  <c r="O9" i="3"/>
  <c r="K9" i="3"/>
  <c r="C9" i="3"/>
  <c r="R8" i="3"/>
  <c r="N8" i="3"/>
  <c r="J8" i="3"/>
  <c r="F8" i="3"/>
  <c r="B8" i="3"/>
  <c r="R7" i="3"/>
  <c r="J10" i="1" s="1"/>
  <c r="N7" i="3"/>
  <c r="H10" i="1" s="1"/>
  <c r="F10" i="1"/>
  <c r="F7" i="3"/>
  <c r="D10" i="1" s="1"/>
  <c r="B7" i="3"/>
  <c r="B10" i="1" s="1"/>
  <c r="S6" i="3"/>
  <c r="O6" i="3"/>
  <c r="K6" i="3"/>
  <c r="G6" i="3"/>
  <c r="C6" i="3"/>
  <c r="R5" i="3"/>
  <c r="N5" i="3"/>
  <c r="J5" i="3"/>
  <c r="B5" i="3"/>
  <c r="R4" i="3"/>
  <c r="J9" i="1" s="1"/>
  <c r="N4" i="3"/>
  <c r="H9" i="1" s="1"/>
  <c r="J4" i="3"/>
  <c r="F9" i="1" s="1"/>
  <c r="D9" i="1"/>
  <c r="B4" i="3"/>
  <c r="B9" i="1" s="1"/>
  <c r="S3" i="3"/>
  <c r="O3" i="3"/>
  <c r="K3" i="3"/>
  <c r="C3" i="3"/>
  <c r="R20" i="2"/>
  <c r="N20" i="2"/>
  <c r="J20" i="2"/>
  <c r="B20" i="2"/>
  <c r="R19" i="2"/>
  <c r="J8" i="1" s="1"/>
  <c r="N19" i="2"/>
  <c r="J19" i="2"/>
  <c r="F8" i="1" s="1"/>
  <c r="F19" i="2"/>
  <c r="D8" i="1" s="1"/>
  <c r="B19" i="2"/>
  <c r="S18" i="2"/>
  <c r="O18" i="2"/>
  <c r="K18" i="2"/>
  <c r="G18" i="2"/>
  <c r="C18" i="2"/>
  <c r="R17" i="2"/>
  <c r="N17" i="2"/>
  <c r="J17" i="2"/>
  <c r="F17" i="2"/>
  <c r="B17" i="2"/>
  <c r="R16" i="2"/>
  <c r="N16" i="2"/>
  <c r="H7" i="1" s="1"/>
  <c r="J16" i="2"/>
  <c r="F16" i="2"/>
  <c r="D7" i="1" s="1"/>
  <c r="B16" i="2"/>
  <c r="S15" i="2"/>
  <c r="O15" i="2"/>
  <c r="K15" i="2"/>
  <c r="G15" i="2"/>
  <c r="C15" i="2"/>
  <c r="R14" i="2"/>
  <c r="N14" i="2"/>
  <c r="J14" i="2"/>
  <c r="F14" i="2"/>
  <c r="B14" i="2"/>
  <c r="R13" i="2"/>
  <c r="J6" i="1" s="1"/>
  <c r="N13" i="2"/>
  <c r="J13" i="2"/>
  <c r="F6" i="1" s="1"/>
  <c r="F13" i="2"/>
  <c r="B13" i="2"/>
  <c r="B6" i="1" s="1"/>
  <c r="S12" i="2"/>
  <c r="O12" i="2"/>
  <c r="K12" i="2"/>
  <c r="G12" i="2"/>
  <c r="C12" i="2"/>
  <c r="R11" i="2"/>
  <c r="N11" i="2"/>
  <c r="J11" i="2"/>
  <c r="F11" i="2"/>
  <c r="B11" i="2"/>
  <c r="R10" i="2"/>
  <c r="N10" i="2"/>
  <c r="H5" i="1" s="1"/>
  <c r="J10" i="2"/>
  <c r="F10" i="2"/>
  <c r="D5" i="1" s="1"/>
  <c r="B10" i="2"/>
  <c r="S9" i="2"/>
  <c r="O9" i="2"/>
  <c r="K9" i="2"/>
  <c r="G9" i="2"/>
  <c r="C9" i="2"/>
  <c r="R8" i="2"/>
  <c r="N8" i="2"/>
  <c r="J8" i="2"/>
  <c r="F8" i="2"/>
  <c r="B8" i="2"/>
  <c r="R7" i="2"/>
  <c r="N7" i="2"/>
  <c r="J7" i="2"/>
  <c r="F7" i="2"/>
  <c r="B7" i="2"/>
  <c r="B4" i="1" s="1"/>
  <c r="S6" i="2"/>
  <c r="O6" i="2"/>
  <c r="K6" i="2"/>
  <c r="G6" i="2"/>
  <c r="C6" i="2"/>
  <c r="R5" i="2"/>
  <c r="N5" i="2"/>
  <c r="J5" i="2"/>
  <c r="F5" i="2"/>
  <c r="B5" i="2"/>
  <c r="R4" i="2"/>
  <c r="N4" i="2"/>
  <c r="J4" i="2"/>
  <c r="F3" i="1" s="1"/>
  <c r="F4" i="2"/>
  <c r="D3" i="1" s="1"/>
  <c r="B4" i="2"/>
  <c r="S3" i="2"/>
  <c r="O3" i="2"/>
  <c r="K3" i="2"/>
  <c r="G3" i="2"/>
  <c r="C3" i="2"/>
  <c r="Q504" i="1"/>
  <c r="P504" i="1"/>
  <c r="O504" i="1"/>
  <c r="N504" i="1"/>
  <c r="M504" i="1"/>
  <c r="Q503" i="1"/>
  <c r="P503" i="1"/>
  <c r="O503" i="1"/>
  <c r="N503" i="1"/>
  <c r="M503" i="1"/>
  <c r="Q502" i="1"/>
  <c r="P502" i="1"/>
  <c r="O502" i="1"/>
  <c r="N502" i="1"/>
  <c r="M502" i="1"/>
  <c r="Q501" i="1"/>
  <c r="P501" i="1"/>
  <c r="O501" i="1"/>
  <c r="N501" i="1"/>
  <c r="M501" i="1"/>
  <c r="Q500" i="1"/>
  <c r="P500" i="1"/>
  <c r="O500" i="1"/>
  <c r="N500" i="1"/>
  <c r="M500" i="1"/>
  <c r="Q499" i="1"/>
  <c r="P499" i="1"/>
  <c r="O499" i="1"/>
  <c r="N499" i="1"/>
  <c r="M499" i="1"/>
  <c r="Q498" i="1"/>
  <c r="P498" i="1"/>
  <c r="O498" i="1"/>
  <c r="N498" i="1"/>
  <c r="M498" i="1"/>
  <c r="Q497" i="1"/>
  <c r="P497" i="1"/>
  <c r="O497" i="1"/>
  <c r="N497" i="1"/>
  <c r="M497" i="1"/>
  <c r="Q496" i="1"/>
  <c r="P496" i="1"/>
  <c r="O496" i="1"/>
  <c r="N496" i="1"/>
  <c r="M496" i="1"/>
  <c r="Q495" i="1"/>
  <c r="P495" i="1"/>
  <c r="O495" i="1"/>
  <c r="N495" i="1"/>
  <c r="M495" i="1"/>
  <c r="Q494" i="1"/>
  <c r="P494" i="1"/>
  <c r="O494" i="1"/>
  <c r="N494" i="1"/>
  <c r="M494" i="1"/>
  <c r="Q493" i="1"/>
  <c r="P493" i="1"/>
  <c r="O493" i="1"/>
  <c r="N493" i="1"/>
  <c r="M493" i="1"/>
  <c r="Q492" i="1"/>
  <c r="P492" i="1"/>
  <c r="O492" i="1"/>
  <c r="N492" i="1"/>
  <c r="M492" i="1"/>
  <c r="Q491" i="1"/>
  <c r="P491" i="1"/>
  <c r="O491" i="1"/>
  <c r="N491" i="1"/>
  <c r="M491" i="1"/>
  <c r="Q490" i="1"/>
  <c r="P490" i="1"/>
  <c r="O490" i="1"/>
  <c r="N490" i="1"/>
  <c r="M490" i="1"/>
  <c r="Q489" i="1"/>
  <c r="P489" i="1"/>
  <c r="O489" i="1"/>
  <c r="N489" i="1"/>
  <c r="M489" i="1"/>
  <c r="Q488" i="1"/>
  <c r="P488" i="1"/>
  <c r="O488" i="1"/>
  <c r="N488" i="1"/>
  <c r="M488" i="1"/>
  <c r="Q487" i="1"/>
  <c r="P487" i="1"/>
  <c r="O487" i="1"/>
  <c r="N487" i="1"/>
  <c r="M487" i="1"/>
  <c r="Q486" i="1"/>
  <c r="P486" i="1"/>
  <c r="O486" i="1"/>
  <c r="N486" i="1"/>
  <c r="M486" i="1"/>
  <c r="Q485" i="1"/>
  <c r="P485" i="1"/>
  <c r="O485" i="1"/>
  <c r="N485" i="1"/>
  <c r="M485" i="1"/>
  <c r="Q484" i="1"/>
  <c r="P484" i="1"/>
  <c r="O484" i="1"/>
  <c r="N484" i="1"/>
  <c r="M484" i="1"/>
  <c r="Q483" i="1"/>
  <c r="P483" i="1"/>
  <c r="O483" i="1"/>
  <c r="N483" i="1"/>
  <c r="M483" i="1"/>
  <c r="Q482" i="1"/>
  <c r="P482" i="1"/>
  <c r="O482" i="1"/>
  <c r="N482" i="1"/>
  <c r="M482" i="1"/>
  <c r="Q481" i="1"/>
  <c r="P481" i="1"/>
  <c r="O481" i="1"/>
  <c r="N481" i="1"/>
  <c r="M481" i="1"/>
  <c r="Q480" i="1"/>
  <c r="P480" i="1"/>
  <c r="O480" i="1"/>
  <c r="N480" i="1"/>
  <c r="M480" i="1"/>
  <c r="Q479" i="1"/>
  <c r="P479" i="1"/>
  <c r="O479" i="1"/>
  <c r="N479" i="1"/>
  <c r="M479" i="1"/>
  <c r="Q478" i="1"/>
  <c r="P478" i="1"/>
  <c r="O478" i="1"/>
  <c r="N478" i="1"/>
  <c r="M478" i="1"/>
  <c r="BF429" i="1"/>
  <c r="BD429" i="1"/>
  <c r="BB429" i="1"/>
  <c r="AZ429" i="1"/>
  <c r="AX429" i="1"/>
  <c r="BF428" i="1"/>
  <c r="BD428" i="1"/>
  <c r="BB428" i="1"/>
  <c r="AZ428" i="1"/>
  <c r="AX428" i="1"/>
  <c r="BF427" i="1"/>
  <c r="BD427" i="1"/>
  <c r="BB427" i="1"/>
  <c r="AZ427" i="1"/>
  <c r="AX427" i="1"/>
  <c r="BF426" i="1"/>
  <c r="BD426" i="1"/>
  <c r="BB426" i="1"/>
  <c r="AZ426" i="1"/>
  <c r="AX426" i="1"/>
  <c r="BF425" i="1"/>
  <c r="BD425" i="1"/>
  <c r="BB425" i="1"/>
  <c r="AZ425" i="1"/>
  <c r="AX425" i="1"/>
  <c r="BF424" i="1"/>
  <c r="BD424" i="1"/>
  <c r="BB424" i="1"/>
  <c r="AZ424" i="1"/>
  <c r="AX424" i="1"/>
  <c r="BF423" i="1"/>
  <c r="BD423" i="1"/>
  <c r="BB423" i="1"/>
  <c r="AZ423" i="1"/>
  <c r="AX423" i="1"/>
  <c r="BF422" i="1"/>
  <c r="BD422" i="1"/>
  <c r="BB422" i="1"/>
  <c r="AZ422" i="1"/>
  <c r="AX422" i="1"/>
  <c r="BF421" i="1"/>
  <c r="BD421" i="1"/>
  <c r="BB421" i="1"/>
  <c r="AZ421" i="1"/>
  <c r="AX421" i="1"/>
  <c r="BF420" i="1"/>
  <c r="BD420" i="1"/>
  <c r="BB420" i="1"/>
  <c r="AZ420" i="1"/>
  <c r="AX420" i="1"/>
  <c r="BF419" i="1"/>
  <c r="BD419" i="1"/>
  <c r="BB419" i="1"/>
  <c r="AZ419" i="1"/>
  <c r="AX419" i="1"/>
  <c r="BF418" i="1"/>
  <c r="BD418" i="1"/>
  <c r="BB418" i="1"/>
  <c r="AZ418" i="1"/>
  <c r="AX418" i="1"/>
  <c r="BF417" i="1"/>
  <c r="BD417" i="1"/>
  <c r="BB417" i="1"/>
  <c r="AZ417" i="1"/>
  <c r="AX417" i="1"/>
  <c r="BF416" i="1"/>
  <c r="BD416" i="1"/>
  <c r="BB416" i="1"/>
  <c r="AZ416" i="1"/>
  <c r="AX416" i="1"/>
  <c r="BF415" i="1"/>
  <c r="BD415" i="1"/>
  <c r="BB415" i="1"/>
  <c r="AZ415" i="1"/>
  <c r="AX415" i="1"/>
  <c r="BF414" i="1"/>
  <c r="BD414" i="1"/>
  <c r="BB414" i="1"/>
  <c r="AZ414" i="1"/>
  <c r="AX414" i="1"/>
  <c r="BF413" i="1"/>
  <c r="BD413" i="1"/>
  <c r="BB413" i="1"/>
  <c r="AZ413" i="1"/>
  <c r="AX413" i="1"/>
  <c r="BF412" i="1"/>
  <c r="BD412" i="1"/>
  <c r="BB412" i="1"/>
  <c r="AZ412" i="1"/>
  <c r="AX412" i="1"/>
  <c r="BF411" i="1"/>
  <c r="BD411" i="1"/>
  <c r="BB411" i="1"/>
  <c r="AZ411" i="1"/>
  <c r="AX411" i="1"/>
  <c r="BF410" i="1"/>
  <c r="BD410" i="1"/>
  <c r="BB410" i="1"/>
  <c r="AZ410" i="1"/>
  <c r="AX410" i="1"/>
  <c r="BF409" i="1"/>
  <c r="BD409" i="1"/>
  <c r="BB409" i="1"/>
  <c r="AZ409" i="1"/>
  <c r="AX409" i="1"/>
  <c r="BF408" i="1"/>
  <c r="BD408" i="1"/>
  <c r="BB408" i="1"/>
  <c r="AZ408" i="1"/>
  <c r="AX408" i="1"/>
  <c r="BF407" i="1"/>
  <c r="BD407" i="1"/>
  <c r="BB407" i="1"/>
  <c r="AZ407" i="1"/>
  <c r="AX407" i="1"/>
  <c r="BF406" i="1"/>
  <c r="BD406" i="1"/>
  <c r="BB406" i="1"/>
  <c r="AZ406" i="1"/>
  <c r="AX406" i="1"/>
  <c r="BF405" i="1"/>
  <c r="BD405" i="1"/>
  <c r="BB405" i="1"/>
  <c r="AZ405" i="1"/>
  <c r="AX405" i="1"/>
  <c r="BF404" i="1"/>
  <c r="BD404" i="1"/>
  <c r="BB404" i="1"/>
  <c r="AZ404" i="1"/>
  <c r="AX404" i="1"/>
  <c r="BF403" i="1"/>
  <c r="BD403" i="1"/>
  <c r="BB403" i="1"/>
  <c r="AZ403" i="1"/>
  <c r="AX403" i="1"/>
  <c r="BF402" i="1"/>
  <c r="BD402" i="1"/>
  <c r="BB402" i="1"/>
  <c r="AZ402" i="1"/>
  <c r="AX402" i="1"/>
  <c r="BF401" i="1"/>
  <c r="BD401" i="1"/>
  <c r="BB401" i="1"/>
  <c r="AZ401" i="1"/>
  <c r="AX401" i="1"/>
  <c r="BF400" i="1"/>
  <c r="BD400" i="1"/>
  <c r="BB400" i="1"/>
  <c r="AZ400" i="1"/>
  <c r="AX400" i="1"/>
  <c r="BF399" i="1"/>
  <c r="BD399" i="1"/>
  <c r="BB399" i="1"/>
  <c r="AZ399" i="1"/>
  <c r="AX399" i="1"/>
  <c r="BF398" i="1"/>
  <c r="BD398" i="1"/>
  <c r="BB398" i="1"/>
  <c r="AZ398" i="1"/>
  <c r="AX398" i="1"/>
  <c r="BF397" i="1"/>
  <c r="BD397" i="1"/>
  <c r="BB397" i="1"/>
  <c r="AZ397" i="1"/>
  <c r="AX397" i="1"/>
  <c r="BF396" i="1"/>
  <c r="BD396" i="1"/>
  <c r="BB396" i="1"/>
  <c r="AZ396" i="1"/>
  <c r="AX396" i="1"/>
  <c r="BF395" i="1"/>
  <c r="BD395" i="1"/>
  <c r="BB395" i="1"/>
  <c r="AZ395" i="1"/>
  <c r="AX395" i="1"/>
  <c r="BF394" i="1"/>
  <c r="BD394" i="1"/>
  <c r="BB394" i="1"/>
  <c r="AZ394" i="1"/>
  <c r="AX394" i="1"/>
  <c r="BF393" i="1"/>
  <c r="BD393" i="1"/>
  <c r="BB393" i="1"/>
  <c r="AZ393" i="1"/>
  <c r="AX393" i="1"/>
  <c r="BF392" i="1"/>
  <c r="BD392" i="1"/>
  <c r="BB392" i="1"/>
  <c r="AZ392" i="1"/>
  <c r="AX392" i="1"/>
  <c r="BF391" i="1"/>
  <c r="BD391" i="1"/>
  <c r="BB391" i="1"/>
  <c r="AZ391" i="1"/>
  <c r="AX391" i="1"/>
  <c r="BF390" i="1"/>
  <c r="BD390" i="1"/>
  <c r="BB390" i="1"/>
  <c r="AZ390" i="1"/>
  <c r="AX390" i="1"/>
  <c r="BF389" i="1"/>
  <c r="BD389" i="1"/>
  <c r="BB389" i="1"/>
  <c r="AZ389" i="1"/>
  <c r="AX389" i="1"/>
  <c r="BF388" i="1"/>
  <c r="BD388" i="1"/>
  <c r="BB388" i="1"/>
  <c r="AZ388" i="1"/>
  <c r="AX388" i="1"/>
  <c r="BF387" i="1"/>
  <c r="BD387" i="1"/>
  <c r="BB387" i="1"/>
  <c r="AZ387" i="1"/>
  <c r="AX387" i="1"/>
  <c r="BF386" i="1"/>
  <c r="BD386" i="1"/>
  <c r="BB386" i="1"/>
  <c r="AZ386" i="1"/>
  <c r="AX386" i="1"/>
  <c r="BE385" i="1"/>
  <c r="BC385" i="1"/>
  <c r="BA385" i="1"/>
  <c r="AY385" i="1"/>
  <c r="AW385" i="1"/>
  <c r="AI385" i="1"/>
  <c r="AH385" i="1"/>
  <c r="AG385" i="1"/>
  <c r="AF385" i="1"/>
  <c r="AE385" i="1"/>
  <c r="BE384" i="1"/>
  <c r="BC384" i="1"/>
  <c r="BA384" i="1"/>
  <c r="AY384" i="1"/>
  <c r="AW384" i="1"/>
  <c r="AI384" i="1"/>
  <c r="AH384" i="1"/>
  <c r="AG384" i="1"/>
  <c r="AF384" i="1"/>
  <c r="AE384" i="1"/>
  <c r="BE383" i="1"/>
  <c r="BC383" i="1"/>
  <c r="BA383" i="1"/>
  <c r="AY383" i="1"/>
  <c r="AW383" i="1"/>
  <c r="AI383" i="1"/>
  <c r="AH383" i="1"/>
  <c r="AG383" i="1"/>
  <c r="AF383" i="1"/>
  <c r="AE383" i="1"/>
  <c r="BE382" i="1"/>
  <c r="BC382" i="1"/>
  <c r="BA382" i="1"/>
  <c r="AY382" i="1"/>
  <c r="AW382" i="1"/>
  <c r="AI382" i="1"/>
  <c r="AH382" i="1"/>
  <c r="AG382" i="1"/>
  <c r="AF382" i="1"/>
  <c r="AE382" i="1"/>
  <c r="BE381" i="1"/>
  <c r="BC381" i="1"/>
  <c r="BA381" i="1"/>
  <c r="AY381" i="1"/>
  <c r="AW381" i="1"/>
  <c r="AI381" i="1"/>
  <c r="AH381" i="1"/>
  <c r="AG381" i="1"/>
  <c r="AF381" i="1"/>
  <c r="AE381" i="1"/>
  <c r="BE380" i="1"/>
  <c r="BC380" i="1"/>
  <c r="BA380" i="1"/>
  <c r="AY380" i="1"/>
  <c r="AW380" i="1"/>
  <c r="AI380" i="1"/>
  <c r="AH380" i="1"/>
  <c r="AG380" i="1"/>
  <c r="AF380" i="1"/>
  <c r="AE380" i="1"/>
  <c r="BE379" i="1"/>
  <c r="BC379" i="1"/>
  <c r="BA379" i="1"/>
  <c r="AY379" i="1"/>
  <c r="AW379" i="1"/>
  <c r="AI379" i="1"/>
  <c r="AH379" i="1"/>
  <c r="AG379" i="1"/>
  <c r="AF379" i="1"/>
  <c r="AE379" i="1"/>
  <c r="BE378" i="1"/>
  <c r="BC378" i="1"/>
  <c r="BA378" i="1"/>
  <c r="AY378" i="1"/>
  <c r="AW378" i="1"/>
  <c r="AI378" i="1"/>
  <c r="AH378" i="1"/>
  <c r="AG378" i="1"/>
  <c r="AF378" i="1"/>
  <c r="AE378" i="1"/>
  <c r="BE377" i="1"/>
  <c r="BC377" i="1"/>
  <c r="BA377" i="1"/>
  <c r="AY377" i="1"/>
  <c r="AW377" i="1"/>
  <c r="AI377" i="1"/>
  <c r="AH377" i="1"/>
  <c r="AG377" i="1"/>
  <c r="AF377" i="1"/>
  <c r="AE377" i="1"/>
  <c r="BE376" i="1"/>
  <c r="BC376" i="1"/>
  <c r="BA376" i="1"/>
  <c r="AY376" i="1"/>
  <c r="AW376" i="1"/>
  <c r="AI376" i="1"/>
  <c r="AH376" i="1"/>
  <c r="AG376" i="1"/>
  <c r="AF376" i="1"/>
  <c r="AE376" i="1"/>
  <c r="BE375" i="1"/>
  <c r="BC375" i="1"/>
  <c r="BA375" i="1"/>
  <c r="AY375" i="1"/>
  <c r="AW375" i="1"/>
  <c r="AI375" i="1"/>
  <c r="AH375" i="1"/>
  <c r="AG375" i="1"/>
  <c r="AF375" i="1"/>
  <c r="AE375" i="1"/>
  <c r="BE374" i="1"/>
  <c r="BC374" i="1"/>
  <c r="BA374" i="1"/>
  <c r="AY374" i="1"/>
  <c r="AZ374" i="1" s="1"/>
  <c r="AW374" i="1"/>
  <c r="AX374" i="1" s="1"/>
  <c r="AI374" i="1"/>
  <c r="AH374" i="1"/>
  <c r="AG374" i="1"/>
  <c r="AF374" i="1"/>
  <c r="AE374" i="1"/>
  <c r="BE373" i="1"/>
  <c r="BC373" i="1"/>
  <c r="BD373" i="1" s="1"/>
  <c r="BA373" i="1"/>
  <c r="BB373" i="1" s="1"/>
  <c r="AY373" i="1"/>
  <c r="AZ373" i="1" s="1"/>
  <c r="AW373" i="1"/>
  <c r="AX373" i="1" s="1"/>
  <c r="AI373" i="1"/>
  <c r="AH373" i="1"/>
  <c r="AG373" i="1"/>
  <c r="AF373" i="1"/>
  <c r="AE373" i="1"/>
  <c r="BE372" i="1"/>
  <c r="BF372" i="1" s="1"/>
  <c r="BC372" i="1"/>
  <c r="BD372" i="1" s="1"/>
  <c r="BA372" i="1"/>
  <c r="BB372" i="1" s="1"/>
  <c r="AY372" i="1"/>
  <c r="AW372" i="1"/>
  <c r="AI372" i="1"/>
  <c r="AH372" i="1"/>
  <c r="AG372" i="1"/>
  <c r="AF372" i="1"/>
  <c r="AE372" i="1"/>
  <c r="BE371" i="1"/>
  <c r="BF371" i="1" s="1"/>
  <c r="BC371" i="1"/>
  <c r="BA371" i="1"/>
  <c r="AY371" i="1"/>
  <c r="AW371" i="1"/>
  <c r="AI371" i="1"/>
  <c r="AH371" i="1"/>
  <c r="AG371" i="1"/>
  <c r="AF371" i="1"/>
  <c r="AE371" i="1"/>
  <c r="BE370" i="1"/>
  <c r="BC370" i="1"/>
  <c r="BA370" i="1"/>
  <c r="AY370" i="1"/>
  <c r="AW370" i="1"/>
  <c r="AI370" i="1"/>
  <c r="AH370" i="1"/>
  <c r="AG370" i="1"/>
  <c r="AF370" i="1"/>
  <c r="AE370" i="1"/>
  <c r="BE369" i="1"/>
  <c r="BC369" i="1"/>
  <c r="BA369" i="1"/>
  <c r="AY369" i="1"/>
  <c r="AW369" i="1"/>
  <c r="AI369" i="1"/>
  <c r="AH369" i="1"/>
  <c r="AG369" i="1"/>
  <c r="AF369" i="1"/>
  <c r="AE369" i="1"/>
  <c r="BE368" i="1"/>
  <c r="BC368" i="1"/>
  <c r="BA368" i="1"/>
  <c r="AY368" i="1"/>
  <c r="AW368" i="1"/>
  <c r="AI368" i="1"/>
  <c r="AH368" i="1"/>
  <c r="AG368" i="1"/>
  <c r="AF368" i="1"/>
  <c r="AE368" i="1"/>
  <c r="BE367" i="1"/>
  <c r="BC367" i="1"/>
  <c r="BA367" i="1"/>
  <c r="AY367" i="1"/>
  <c r="AW367" i="1"/>
  <c r="AI367" i="1"/>
  <c r="AH367" i="1"/>
  <c r="AG367" i="1"/>
  <c r="AF367" i="1"/>
  <c r="AE367" i="1"/>
  <c r="BE366" i="1"/>
  <c r="BC366" i="1"/>
  <c r="BA366" i="1"/>
  <c r="AY366" i="1"/>
  <c r="AW366" i="1"/>
  <c r="AI366" i="1"/>
  <c r="AH366" i="1"/>
  <c r="AG366" i="1"/>
  <c r="AF366" i="1"/>
  <c r="AE366" i="1"/>
  <c r="BE365" i="1"/>
  <c r="BC365" i="1"/>
  <c r="BA365" i="1"/>
  <c r="AY365" i="1"/>
  <c r="AW365" i="1"/>
  <c r="AI365" i="1"/>
  <c r="AH365" i="1"/>
  <c r="AG365" i="1"/>
  <c r="AF365" i="1"/>
  <c r="AE365" i="1"/>
  <c r="BE364" i="1"/>
  <c r="BC364" i="1"/>
  <c r="BA364" i="1"/>
  <c r="AY364" i="1"/>
  <c r="AW364" i="1"/>
  <c r="AI364" i="1"/>
  <c r="AH364" i="1"/>
  <c r="AG364" i="1"/>
  <c r="AF364" i="1"/>
  <c r="AE364" i="1"/>
  <c r="BE363" i="1"/>
  <c r="BC363" i="1"/>
  <c r="BA363" i="1"/>
  <c r="AY363" i="1"/>
  <c r="AW363" i="1"/>
  <c r="AI363" i="1"/>
  <c r="AH363" i="1"/>
  <c r="AG363" i="1"/>
  <c r="AF363" i="1"/>
  <c r="AE363" i="1"/>
  <c r="BE362" i="1"/>
  <c r="BC362" i="1"/>
  <c r="BA362" i="1"/>
  <c r="AY362" i="1"/>
  <c r="AW362" i="1"/>
  <c r="AI362" i="1"/>
  <c r="AH362" i="1"/>
  <c r="AG362" i="1"/>
  <c r="AF362" i="1"/>
  <c r="AE362" i="1"/>
  <c r="Q343" i="1"/>
  <c r="P343" i="1"/>
  <c r="O343" i="1"/>
  <c r="N343" i="1"/>
  <c r="M343" i="1"/>
  <c r="Q342" i="1"/>
  <c r="P342" i="1"/>
  <c r="O342" i="1"/>
  <c r="N342" i="1"/>
  <c r="M342" i="1"/>
  <c r="Q341" i="1"/>
  <c r="P341" i="1"/>
  <c r="O341" i="1"/>
  <c r="N341" i="1"/>
  <c r="M341" i="1"/>
  <c r="Q340" i="1"/>
  <c r="P340" i="1"/>
  <c r="O340" i="1"/>
  <c r="N340" i="1"/>
  <c r="M340" i="1"/>
  <c r="Q339" i="1"/>
  <c r="P339" i="1"/>
  <c r="O339" i="1"/>
  <c r="N339" i="1"/>
  <c r="M339" i="1"/>
  <c r="Q338" i="1"/>
  <c r="P338" i="1"/>
  <c r="O338" i="1"/>
  <c r="N338" i="1"/>
  <c r="M338" i="1"/>
  <c r="Q337" i="1"/>
  <c r="P337" i="1"/>
  <c r="O337" i="1"/>
  <c r="N337" i="1"/>
  <c r="M337" i="1"/>
  <c r="Q336" i="1"/>
  <c r="P336" i="1"/>
  <c r="O336" i="1"/>
  <c r="N336" i="1"/>
  <c r="M336" i="1"/>
  <c r="Q335" i="1"/>
  <c r="P335" i="1"/>
  <c r="O335" i="1"/>
  <c r="N335" i="1"/>
  <c r="M335" i="1"/>
  <c r="Q334" i="1"/>
  <c r="P334" i="1"/>
  <c r="O334" i="1"/>
  <c r="N334" i="1"/>
  <c r="M334" i="1"/>
  <c r="Q333" i="1"/>
  <c r="P333" i="1"/>
  <c r="O333" i="1"/>
  <c r="N333" i="1"/>
  <c r="M333" i="1"/>
  <c r="Q332" i="1"/>
  <c r="P332" i="1"/>
  <c r="O332" i="1"/>
  <c r="N332" i="1"/>
  <c r="M332" i="1"/>
  <c r="Q331" i="1"/>
  <c r="P331" i="1"/>
  <c r="O331" i="1"/>
  <c r="N331" i="1"/>
  <c r="M331" i="1"/>
  <c r="Q330" i="1"/>
  <c r="P330" i="1"/>
  <c r="O330" i="1"/>
  <c r="N330" i="1"/>
  <c r="M330" i="1"/>
  <c r="Q329" i="1"/>
  <c r="P329" i="1"/>
  <c r="O329" i="1"/>
  <c r="N329" i="1"/>
  <c r="M329" i="1"/>
  <c r="Q328" i="1"/>
  <c r="P328" i="1"/>
  <c r="O328" i="1"/>
  <c r="N328" i="1"/>
  <c r="M328" i="1"/>
  <c r="Q327" i="1"/>
  <c r="P327" i="1"/>
  <c r="O327" i="1"/>
  <c r="N327" i="1"/>
  <c r="M327" i="1"/>
  <c r="Q326" i="1"/>
  <c r="P326" i="1"/>
  <c r="O326" i="1"/>
  <c r="N326" i="1"/>
  <c r="M326" i="1"/>
  <c r="Q325" i="1"/>
  <c r="P325" i="1"/>
  <c r="O325" i="1"/>
  <c r="N325" i="1"/>
  <c r="M325" i="1"/>
  <c r="Q324" i="1"/>
  <c r="P324" i="1"/>
  <c r="O324" i="1"/>
  <c r="N324" i="1"/>
  <c r="M324" i="1"/>
  <c r="Q323" i="1"/>
  <c r="P323" i="1"/>
  <c r="O323" i="1"/>
  <c r="N323" i="1"/>
  <c r="M323" i="1"/>
  <c r="Q322" i="1"/>
  <c r="P322" i="1"/>
  <c r="O322" i="1"/>
  <c r="N322" i="1"/>
  <c r="M322" i="1"/>
  <c r="Q321" i="1"/>
  <c r="P321" i="1"/>
  <c r="O321" i="1"/>
  <c r="N321" i="1"/>
  <c r="M321" i="1"/>
  <c r="Q320" i="1"/>
  <c r="P320" i="1"/>
  <c r="O320" i="1"/>
  <c r="N320" i="1"/>
  <c r="M320" i="1"/>
  <c r="Q319" i="1"/>
  <c r="P319" i="1"/>
  <c r="O319" i="1"/>
  <c r="N319" i="1"/>
  <c r="M319" i="1"/>
  <c r="Q318" i="1"/>
  <c r="P318" i="1"/>
  <c r="O318" i="1"/>
  <c r="N318" i="1"/>
  <c r="M318" i="1"/>
  <c r="Q317" i="1"/>
  <c r="P317" i="1"/>
  <c r="O317" i="1"/>
  <c r="N317" i="1"/>
  <c r="M317" i="1"/>
  <c r="BE258" i="1"/>
  <c r="BC258" i="1"/>
  <c r="BA258" i="1"/>
  <c r="AY258" i="1"/>
  <c r="AW258" i="1"/>
  <c r="AI258" i="1"/>
  <c r="AH258" i="1"/>
  <c r="AG258" i="1"/>
  <c r="AF258" i="1"/>
  <c r="AE258" i="1"/>
  <c r="BE257" i="1"/>
  <c r="BC257" i="1"/>
  <c r="BA257" i="1"/>
  <c r="AY257" i="1"/>
  <c r="AW257" i="1"/>
  <c r="AI257" i="1"/>
  <c r="AH257" i="1"/>
  <c r="AG257" i="1"/>
  <c r="AF257" i="1"/>
  <c r="AE257" i="1"/>
  <c r="BE256" i="1"/>
  <c r="BC256" i="1"/>
  <c r="BA256" i="1"/>
  <c r="AY256" i="1"/>
  <c r="AW256" i="1"/>
  <c r="AI256" i="1"/>
  <c r="AH256" i="1"/>
  <c r="AG256" i="1"/>
  <c r="AF256" i="1"/>
  <c r="AE256" i="1"/>
  <c r="BE255" i="1"/>
  <c r="BC255" i="1"/>
  <c r="BA255" i="1"/>
  <c r="AY255" i="1"/>
  <c r="AW255" i="1"/>
  <c r="AI255" i="1"/>
  <c r="AH255" i="1"/>
  <c r="AG255" i="1"/>
  <c r="AF255" i="1"/>
  <c r="AE255" i="1"/>
  <c r="BE254" i="1"/>
  <c r="BC254" i="1"/>
  <c r="BA254" i="1"/>
  <c r="AY254" i="1"/>
  <c r="AW254" i="1"/>
  <c r="AI254" i="1"/>
  <c r="AH254" i="1"/>
  <c r="AG254" i="1"/>
  <c r="AF254" i="1"/>
  <c r="AE254" i="1"/>
  <c r="BE253" i="1"/>
  <c r="BC253" i="1"/>
  <c r="BA253" i="1"/>
  <c r="AY253" i="1"/>
  <c r="AW253" i="1"/>
  <c r="AI253" i="1"/>
  <c r="AH253" i="1"/>
  <c r="AG253" i="1"/>
  <c r="AF253" i="1"/>
  <c r="AE253" i="1"/>
  <c r="BE252" i="1"/>
  <c r="BC252" i="1"/>
  <c r="BA252" i="1"/>
  <c r="AY252" i="1"/>
  <c r="AW252" i="1"/>
  <c r="AI252" i="1"/>
  <c r="AH252" i="1"/>
  <c r="AG252" i="1"/>
  <c r="AF252" i="1"/>
  <c r="AE252" i="1"/>
  <c r="BE251" i="1"/>
  <c r="BC251" i="1"/>
  <c r="BA251" i="1"/>
  <c r="AY251" i="1"/>
  <c r="AW251" i="1"/>
  <c r="AI251" i="1"/>
  <c r="AH251" i="1"/>
  <c r="AG251" i="1"/>
  <c r="AF251" i="1"/>
  <c r="AE251" i="1"/>
  <c r="BE250" i="1"/>
  <c r="BC250" i="1"/>
  <c r="BA250" i="1"/>
  <c r="AY250" i="1"/>
  <c r="AW250" i="1"/>
  <c r="AI250" i="1"/>
  <c r="AH250" i="1"/>
  <c r="AG250" i="1"/>
  <c r="AF250" i="1"/>
  <c r="AE250" i="1"/>
  <c r="BE249" i="1"/>
  <c r="BC249" i="1"/>
  <c r="BA249" i="1"/>
  <c r="AY249" i="1"/>
  <c r="AW249" i="1"/>
  <c r="AI249" i="1"/>
  <c r="AH249" i="1"/>
  <c r="AG249" i="1"/>
  <c r="AF249" i="1"/>
  <c r="AE249" i="1"/>
  <c r="BE248" i="1"/>
  <c r="BC248" i="1"/>
  <c r="BA248" i="1"/>
  <c r="AY248" i="1"/>
  <c r="AW248" i="1"/>
  <c r="AI248" i="1"/>
  <c r="AH248" i="1"/>
  <c r="AG248" i="1"/>
  <c r="AF248" i="1"/>
  <c r="AE248" i="1"/>
  <c r="BE247" i="1"/>
  <c r="BC247" i="1"/>
  <c r="BA247" i="1"/>
  <c r="AY247" i="1"/>
  <c r="AW247" i="1"/>
  <c r="AI247" i="1"/>
  <c r="AH247" i="1"/>
  <c r="AG247" i="1"/>
  <c r="AF247" i="1"/>
  <c r="AE247" i="1"/>
  <c r="BE246" i="1"/>
  <c r="BC246" i="1"/>
  <c r="BA246" i="1"/>
  <c r="AY246" i="1"/>
  <c r="AW246" i="1"/>
  <c r="AI246" i="1"/>
  <c r="AH246" i="1"/>
  <c r="AG246" i="1"/>
  <c r="AF246" i="1"/>
  <c r="AE246" i="1"/>
  <c r="BE245" i="1"/>
  <c r="BC245" i="1"/>
  <c r="BA245" i="1"/>
  <c r="AY245" i="1"/>
  <c r="AW245" i="1"/>
  <c r="AI245" i="1"/>
  <c r="AH245" i="1"/>
  <c r="AG245" i="1"/>
  <c r="AF245" i="1"/>
  <c r="AE245" i="1"/>
  <c r="BE244" i="1"/>
  <c r="BC244" i="1"/>
  <c r="BA244" i="1"/>
  <c r="AY244" i="1"/>
  <c r="AW244" i="1"/>
  <c r="AI244" i="1"/>
  <c r="AH244" i="1"/>
  <c r="AG244" i="1"/>
  <c r="AF244" i="1"/>
  <c r="AE244" i="1"/>
  <c r="BE243" i="1"/>
  <c r="BC243" i="1"/>
  <c r="BA243" i="1"/>
  <c r="AY243" i="1"/>
  <c r="AW243" i="1"/>
  <c r="AI243" i="1"/>
  <c r="AH243" i="1"/>
  <c r="AG243" i="1"/>
  <c r="AF243" i="1"/>
  <c r="AE243" i="1"/>
  <c r="BE242" i="1"/>
  <c r="BC242" i="1"/>
  <c r="BA242" i="1"/>
  <c r="AY242" i="1"/>
  <c r="AW242" i="1"/>
  <c r="AI242" i="1"/>
  <c r="AH242" i="1"/>
  <c r="AG242" i="1"/>
  <c r="AF242" i="1"/>
  <c r="AE242" i="1"/>
  <c r="BE241" i="1"/>
  <c r="BC241" i="1"/>
  <c r="BA241" i="1"/>
  <c r="AY241" i="1"/>
  <c r="AW241" i="1"/>
  <c r="AI241" i="1"/>
  <c r="AH241" i="1"/>
  <c r="AG241" i="1"/>
  <c r="AF241" i="1"/>
  <c r="AE241" i="1"/>
  <c r="BE240" i="1"/>
  <c r="BC240" i="1"/>
  <c r="BA240" i="1"/>
  <c r="AY240" i="1"/>
  <c r="AW240" i="1"/>
  <c r="AI240" i="1"/>
  <c r="AH240" i="1"/>
  <c r="AG240" i="1"/>
  <c r="AF240" i="1"/>
  <c r="AE240" i="1"/>
  <c r="BE239" i="1"/>
  <c r="BC239" i="1"/>
  <c r="BA239" i="1"/>
  <c r="AY239" i="1"/>
  <c r="AW239" i="1"/>
  <c r="AI239" i="1"/>
  <c r="AH239" i="1"/>
  <c r="AG239" i="1"/>
  <c r="AF239" i="1"/>
  <c r="AE239" i="1"/>
  <c r="BE238" i="1"/>
  <c r="BC238" i="1"/>
  <c r="BA238" i="1"/>
  <c r="AY238" i="1"/>
  <c r="AW238" i="1"/>
  <c r="AI238" i="1"/>
  <c r="AH238" i="1"/>
  <c r="AG238" i="1"/>
  <c r="AF238" i="1"/>
  <c r="AE238" i="1"/>
  <c r="BE237" i="1"/>
  <c r="BC237" i="1"/>
  <c r="BA237" i="1"/>
  <c r="AY237" i="1"/>
  <c r="AW237" i="1"/>
  <c r="AI237" i="1"/>
  <c r="AH237" i="1"/>
  <c r="AG237" i="1"/>
  <c r="AF237" i="1"/>
  <c r="AE237" i="1"/>
  <c r="BE236" i="1"/>
  <c r="BC236" i="1"/>
  <c r="BA236" i="1"/>
  <c r="AY236" i="1"/>
  <c r="AW236" i="1"/>
  <c r="AI236" i="1"/>
  <c r="AH236" i="1"/>
  <c r="AG236" i="1"/>
  <c r="AF236" i="1"/>
  <c r="AE236" i="1"/>
  <c r="BE235" i="1"/>
  <c r="BC235" i="1"/>
  <c r="BA235" i="1"/>
  <c r="AY235" i="1"/>
  <c r="AW235" i="1"/>
  <c r="AI235" i="1"/>
  <c r="AH235" i="1"/>
  <c r="AG235" i="1"/>
  <c r="AF235" i="1"/>
  <c r="AE235" i="1"/>
  <c r="BE234" i="1"/>
  <c r="BC234" i="1"/>
  <c r="BA234" i="1"/>
  <c r="AY234" i="1"/>
  <c r="AW234" i="1"/>
  <c r="AI234" i="1"/>
  <c r="AH234" i="1"/>
  <c r="AG234" i="1"/>
  <c r="AF234" i="1"/>
  <c r="AE234" i="1"/>
  <c r="BE233" i="1"/>
  <c r="BC233" i="1"/>
  <c r="BA233" i="1"/>
  <c r="AY233" i="1"/>
  <c r="AW233" i="1"/>
  <c r="AI233" i="1"/>
  <c r="AH233" i="1"/>
  <c r="AG233" i="1"/>
  <c r="AF233" i="1"/>
  <c r="AE233" i="1"/>
  <c r="BE232" i="1"/>
  <c r="BC232" i="1"/>
  <c r="BA232" i="1"/>
  <c r="AY232" i="1"/>
  <c r="AW232" i="1"/>
  <c r="AI232" i="1"/>
  <c r="AH232" i="1"/>
  <c r="AG232" i="1"/>
  <c r="AF232" i="1"/>
  <c r="AE232" i="1"/>
  <c r="BE231" i="1"/>
  <c r="BC231" i="1"/>
  <c r="BA231" i="1"/>
  <c r="AY231" i="1"/>
  <c r="AW231" i="1"/>
  <c r="AI231" i="1"/>
  <c r="AH231" i="1"/>
  <c r="AG231" i="1"/>
  <c r="AF231" i="1"/>
  <c r="AE231" i="1"/>
  <c r="BE230" i="1"/>
  <c r="BC230" i="1"/>
  <c r="BA230" i="1"/>
  <c r="AY230" i="1"/>
  <c r="AW230" i="1"/>
  <c r="AI230" i="1"/>
  <c r="AH230" i="1"/>
  <c r="AG230" i="1"/>
  <c r="AF230" i="1"/>
  <c r="AE230" i="1"/>
  <c r="BE229" i="1"/>
  <c r="BC229" i="1"/>
  <c r="BA229" i="1"/>
  <c r="AY229" i="1"/>
  <c r="AW229" i="1"/>
  <c r="AI229" i="1"/>
  <c r="AH229" i="1"/>
  <c r="AG229" i="1"/>
  <c r="AF229" i="1"/>
  <c r="AE229" i="1"/>
  <c r="BE228" i="1"/>
  <c r="BC228" i="1"/>
  <c r="BA228" i="1"/>
  <c r="AY228" i="1"/>
  <c r="AW228" i="1"/>
  <c r="AI228" i="1"/>
  <c r="AH228" i="1"/>
  <c r="AG228" i="1"/>
  <c r="AF228" i="1"/>
  <c r="AE228" i="1"/>
  <c r="BE227" i="1"/>
  <c r="BC227" i="1"/>
  <c r="BA227" i="1"/>
  <c r="AY227" i="1"/>
  <c r="AW227" i="1"/>
  <c r="AI227" i="1"/>
  <c r="AH227" i="1"/>
  <c r="AG227" i="1"/>
  <c r="AF227" i="1"/>
  <c r="AE227" i="1"/>
  <c r="BE226" i="1"/>
  <c r="BC226" i="1"/>
  <c r="BA226" i="1"/>
  <c r="AY226" i="1"/>
  <c r="AW226" i="1"/>
  <c r="AI226" i="1"/>
  <c r="AH226" i="1"/>
  <c r="AG226" i="1"/>
  <c r="AF226" i="1"/>
  <c r="AE226" i="1"/>
  <c r="BE225" i="1"/>
  <c r="BC225" i="1"/>
  <c r="BA225" i="1"/>
  <c r="AY225" i="1"/>
  <c r="AW225" i="1"/>
  <c r="AI225" i="1"/>
  <c r="AH225" i="1"/>
  <c r="AG225" i="1"/>
  <c r="AF225" i="1"/>
  <c r="AE225" i="1"/>
  <c r="BE224" i="1"/>
  <c r="BC224" i="1"/>
  <c r="BA224" i="1"/>
  <c r="AY224" i="1"/>
  <c r="AW224" i="1"/>
  <c r="AI224" i="1"/>
  <c r="AH224" i="1"/>
  <c r="AG224" i="1"/>
  <c r="AF224" i="1"/>
  <c r="AE224" i="1"/>
  <c r="BE223" i="1"/>
  <c r="BC223" i="1"/>
  <c r="BA223" i="1"/>
  <c r="AY223" i="1"/>
  <c r="AW223" i="1"/>
  <c r="AI223" i="1"/>
  <c r="AH223" i="1"/>
  <c r="AG223" i="1"/>
  <c r="AF223" i="1"/>
  <c r="AE223" i="1"/>
  <c r="BE222" i="1"/>
  <c r="BC222" i="1"/>
  <c r="BA222" i="1"/>
  <c r="AY222" i="1"/>
  <c r="AW222" i="1"/>
  <c r="AI222" i="1"/>
  <c r="AH222" i="1"/>
  <c r="AG222" i="1"/>
  <c r="AF222" i="1"/>
  <c r="AE222" i="1"/>
  <c r="BE221" i="1"/>
  <c r="BC221" i="1"/>
  <c r="BA221" i="1"/>
  <c r="AY221" i="1"/>
  <c r="AW221" i="1"/>
  <c r="AI221" i="1"/>
  <c r="AH221" i="1"/>
  <c r="AG221" i="1"/>
  <c r="AF221" i="1"/>
  <c r="AE221" i="1"/>
  <c r="BE220" i="1"/>
  <c r="BC220" i="1"/>
  <c r="BA220" i="1"/>
  <c r="AY220" i="1"/>
  <c r="AW220" i="1"/>
  <c r="AI220" i="1"/>
  <c r="AH220" i="1"/>
  <c r="AG220" i="1"/>
  <c r="AF220" i="1"/>
  <c r="AE220" i="1"/>
  <c r="BE219" i="1"/>
  <c r="BC219" i="1"/>
  <c r="BA219" i="1"/>
  <c r="AY219" i="1"/>
  <c r="AW219" i="1"/>
  <c r="AI219" i="1"/>
  <c r="AH219" i="1"/>
  <c r="AG219" i="1"/>
  <c r="AF219" i="1"/>
  <c r="AE219" i="1"/>
  <c r="BE218" i="1"/>
  <c r="BC218" i="1"/>
  <c r="BA218" i="1"/>
  <c r="AY218" i="1"/>
  <c r="AW218" i="1"/>
  <c r="AI218" i="1"/>
  <c r="AH218" i="1"/>
  <c r="AG218" i="1"/>
  <c r="AF218" i="1"/>
  <c r="AE218" i="1"/>
  <c r="BE217" i="1"/>
  <c r="BC217" i="1"/>
  <c r="BA217" i="1"/>
  <c r="AY217" i="1"/>
  <c r="AW217" i="1"/>
  <c r="AI217" i="1"/>
  <c r="AH217" i="1"/>
  <c r="AG217" i="1"/>
  <c r="AF217" i="1"/>
  <c r="AE217" i="1"/>
  <c r="BE216" i="1"/>
  <c r="BC216" i="1"/>
  <c r="BA216" i="1"/>
  <c r="AY216" i="1"/>
  <c r="AW216" i="1"/>
  <c r="AI216" i="1"/>
  <c r="AH216" i="1"/>
  <c r="AG216" i="1"/>
  <c r="AF216" i="1"/>
  <c r="AE216" i="1"/>
  <c r="BE215" i="1"/>
  <c r="BC215" i="1"/>
  <c r="BA215" i="1"/>
  <c r="AY215" i="1"/>
  <c r="AW215" i="1"/>
  <c r="AI215" i="1"/>
  <c r="AH215" i="1"/>
  <c r="AG215" i="1"/>
  <c r="AF215" i="1"/>
  <c r="AE215" i="1"/>
  <c r="BE214" i="1"/>
  <c r="BC214" i="1"/>
  <c r="BA214" i="1"/>
  <c r="AY214" i="1"/>
  <c r="AW214" i="1"/>
  <c r="AI214" i="1"/>
  <c r="AH214" i="1"/>
  <c r="AG214" i="1"/>
  <c r="AF214" i="1"/>
  <c r="AE214" i="1"/>
  <c r="BE213" i="1"/>
  <c r="BC213" i="1"/>
  <c r="BA213" i="1"/>
  <c r="AY213" i="1"/>
  <c r="AW213" i="1"/>
  <c r="AI213" i="1"/>
  <c r="AH213" i="1"/>
  <c r="AG213" i="1"/>
  <c r="AF213" i="1"/>
  <c r="AE213" i="1"/>
  <c r="BE212" i="1"/>
  <c r="BC212" i="1"/>
  <c r="BA212" i="1"/>
  <c r="AY212" i="1"/>
  <c r="AW212" i="1"/>
  <c r="AI212" i="1"/>
  <c r="AH212" i="1"/>
  <c r="AG212" i="1"/>
  <c r="AF212" i="1"/>
  <c r="AE212" i="1"/>
  <c r="BE211" i="1"/>
  <c r="BC211" i="1"/>
  <c r="BA211" i="1"/>
  <c r="AY211" i="1"/>
  <c r="AW211" i="1"/>
  <c r="AI211" i="1"/>
  <c r="AH211" i="1"/>
  <c r="AG211" i="1"/>
  <c r="AF211" i="1"/>
  <c r="AE211" i="1"/>
  <c r="BE210" i="1"/>
  <c r="BC210" i="1"/>
  <c r="BA210" i="1"/>
  <c r="AY210" i="1"/>
  <c r="AW210" i="1"/>
  <c r="AI210" i="1"/>
  <c r="AH210" i="1"/>
  <c r="AG210" i="1"/>
  <c r="AF210" i="1"/>
  <c r="AE210" i="1"/>
  <c r="BE209" i="1"/>
  <c r="BC209" i="1"/>
  <c r="BA209" i="1"/>
  <c r="AY209" i="1"/>
  <c r="AW209" i="1"/>
  <c r="AI209" i="1"/>
  <c r="AH209" i="1"/>
  <c r="AG209" i="1"/>
  <c r="AF209" i="1"/>
  <c r="AE209" i="1"/>
  <c r="BE208" i="1"/>
  <c r="BC208" i="1"/>
  <c r="BA208" i="1"/>
  <c r="AY208" i="1"/>
  <c r="AW208" i="1"/>
  <c r="AI208" i="1"/>
  <c r="AH208" i="1"/>
  <c r="AG208" i="1"/>
  <c r="AF208" i="1"/>
  <c r="AE208" i="1"/>
  <c r="BE207" i="1"/>
  <c r="BC207" i="1"/>
  <c r="BA207" i="1"/>
  <c r="AY207" i="1"/>
  <c r="AW207" i="1"/>
  <c r="AI207" i="1"/>
  <c r="AH207" i="1"/>
  <c r="AG207" i="1"/>
  <c r="AF207" i="1"/>
  <c r="AE207" i="1"/>
  <c r="BE206" i="1"/>
  <c r="BC206" i="1"/>
  <c r="BA206" i="1"/>
  <c r="AY206" i="1"/>
  <c r="AW206" i="1"/>
  <c r="AI206" i="1"/>
  <c r="AH206" i="1"/>
  <c r="AG206" i="1"/>
  <c r="AF206" i="1"/>
  <c r="AE206" i="1"/>
  <c r="BE205" i="1"/>
  <c r="BC205" i="1"/>
  <c r="BA205" i="1"/>
  <c r="AY205" i="1"/>
  <c r="AW205" i="1"/>
  <c r="AI205" i="1"/>
  <c r="AH205" i="1"/>
  <c r="AG205" i="1"/>
  <c r="AF205" i="1"/>
  <c r="AE205" i="1"/>
  <c r="BE204" i="1"/>
  <c r="BC204" i="1"/>
  <c r="BA204" i="1"/>
  <c r="AY204" i="1"/>
  <c r="AW204" i="1"/>
  <c r="AI204" i="1"/>
  <c r="AH204" i="1"/>
  <c r="AG204" i="1"/>
  <c r="AF204" i="1"/>
  <c r="AE204" i="1"/>
  <c r="BE203" i="1"/>
  <c r="BC203" i="1"/>
  <c r="BA203" i="1"/>
  <c r="AY203" i="1"/>
  <c r="AW203" i="1"/>
  <c r="AI203" i="1"/>
  <c r="AH203" i="1"/>
  <c r="AG203" i="1"/>
  <c r="AF203" i="1"/>
  <c r="AE203" i="1"/>
  <c r="BE202" i="1"/>
  <c r="BC202" i="1"/>
  <c r="BA202" i="1"/>
  <c r="AY202" i="1"/>
  <c r="AW202" i="1"/>
  <c r="AI202" i="1"/>
  <c r="AH202" i="1"/>
  <c r="AG202" i="1"/>
  <c r="AF202" i="1"/>
  <c r="AE202" i="1"/>
  <c r="BE201" i="1"/>
  <c r="BC201" i="1"/>
  <c r="BA201" i="1"/>
  <c r="AY201" i="1"/>
  <c r="AW201" i="1"/>
  <c r="AI201" i="1"/>
  <c r="AH201" i="1"/>
  <c r="AG201" i="1"/>
  <c r="AF201" i="1"/>
  <c r="AE201" i="1"/>
  <c r="BE200" i="1"/>
  <c r="BC200" i="1"/>
  <c r="BA200" i="1"/>
  <c r="AY200" i="1"/>
  <c r="AW200" i="1"/>
  <c r="AI200" i="1"/>
  <c r="AH200" i="1"/>
  <c r="AG200" i="1"/>
  <c r="AF200" i="1"/>
  <c r="AE200" i="1"/>
  <c r="BE199" i="1"/>
  <c r="BC199" i="1"/>
  <c r="BA199" i="1"/>
  <c r="AY199" i="1"/>
  <c r="AW199" i="1"/>
  <c r="AI199" i="1"/>
  <c r="AH199" i="1"/>
  <c r="AG199" i="1"/>
  <c r="AF199" i="1"/>
  <c r="AE199" i="1"/>
  <c r="BE198" i="1"/>
  <c r="BC198" i="1"/>
  <c r="BA198" i="1"/>
  <c r="AY198" i="1"/>
  <c r="AW198" i="1"/>
  <c r="AI198" i="1"/>
  <c r="AH198" i="1"/>
  <c r="AG198" i="1"/>
  <c r="AF198" i="1"/>
  <c r="AE198" i="1"/>
  <c r="BE197" i="1"/>
  <c r="BC197" i="1"/>
  <c r="BA197" i="1"/>
  <c r="AY197" i="1"/>
  <c r="AW197" i="1"/>
  <c r="AI197" i="1"/>
  <c r="AH197" i="1"/>
  <c r="AG197" i="1"/>
  <c r="AF197" i="1"/>
  <c r="AE197" i="1"/>
  <c r="BE196" i="1"/>
  <c r="BC196" i="1"/>
  <c r="BA196" i="1"/>
  <c r="AY196" i="1"/>
  <c r="AW196" i="1"/>
  <c r="AI196" i="1"/>
  <c r="AH196" i="1"/>
  <c r="AG196" i="1"/>
  <c r="AF196" i="1"/>
  <c r="AE196" i="1"/>
  <c r="BE195" i="1"/>
  <c r="BC195" i="1"/>
  <c r="BA195" i="1"/>
  <c r="AY195" i="1"/>
  <c r="AW195" i="1"/>
  <c r="AI195" i="1"/>
  <c r="AH195" i="1"/>
  <c r="AG195" i="1"/>
  <c r="AF195" i="1"/>
  <c r="AE195" i="1"/>
  <c r="BE194" i="1"/>
  <c r="BC194" i="1"/>
  <c r="BA194" i="1"/>
  <c r="AY194" i="1"/>
  <c r="AW194" i="1"/>
  <c r="AI194" i="1"/>
  <c r="AH194" i="1"/>
  <c r="AG194" i="1"/>
  <c r="AF194" i="1"/>
  <c r="AE194" i="1"/>
  <c r="BE193" i="1"/>
  <c r="BC193" i="1"/>
  <c r="BA193" i="1"/>
  <c r="AY193" i="1"/>
  <c r="AW193" i="1"/>
  <c r="AI193" i="1"/>
  <c r="AH193" i="1"/>
  <c r="AG193" i="1"/>
  <c r="AF193" i="1"/>
  <c r="AE193" i="1"/>
  <c r="BE192" i="1"/>
  <c r="BC192" i="1"/>
  <c r="BA192" i="1"/>
  <c r="AY192" i="1"/>
  <c r="AW192" i="1"/>
  <c r="AI192" i="1"/>
  <c r="AH192" i="1"/>
  <c r="AG192" i="1"/>
  <c r="AF192" i="1"/>
  <c r="AE192" i="1"/>
  <c r="BE191" i="1"/>
  <c r="BC191" i="1"/>
  <c r="BA191" i="1"/>
  <c r="AY191" i="1"/>
  <c r="AW191" i="1"/>
  <c r="AI191" i="1"/>
  <c r="AH191" i="1"/>
  <c r="AG191" i="1"/>
  <c r="AF191" i="1"/>
  <c r="AE191" i="1"/>
  <c r="BE190" i="1"/>
  <c r="BC190" i="1"/>
  <c r="BA190" i="1"/>
  <c r="AY190" i="1"/>
  <c r="AW190" i="1"/>
  <c r="AI190" i="1"/>
  <c r="AH190" i="1"/>
  <c r="AG190" i="1"/>
  <c r="AF190" i="1"/>
  <c r="AE190" i="1"/>
  <c r="BE189" i="1"/>
  <c r="BC189" i="1"/>
  <c r="BA189" i="1"/>
  <c r="AY189" i="1"/>
  <c r="AW189" i="1"/>
  <c r="AI189" i="1"/>
  <c r="AH189" i="1"/>
  <c r="AG189" i="1"/>
  <c r="AF189" i="1"/>
  <c r="AE189" i="1"/>
  <c r="BE188" i="1"/>
  <c r="BC188" i="1"/>
  <c r="BA188" i="1"/>
  <c r="AY188" i="1"/>
  <c r="AW188" i="1"/>
  <c r="AI188" i="1"/>
  <c r="AH188" i="1"/>
  <c r="AG188" i="1"/>
  <c r="AF188" i="1"/>
  <c r="AE188" i="1"/>
  <c r="BE187" i="1"/>
  <c r="BC187" i="1"/>
  <c r="BA187" i="1"/>
  <c r="AY187" i="1"/>
  <c r="AW187" i="1"/>
  <c r="AI187" i="1"/>
  <c r="AH187" i="1"/>
  <c r="AG187" i="1"/>
  <c r="AF187" i="1"/>
  <c r="AE187" i="1"/>
  <c r="BE186" i="1"/>
  <c r="BC186" i="1"/>
  <c r="BA186" i="1"/>
  <c r="AY186" i="1"/>
  <c r="AW186" i="1"/>
  <c r="AI186" i="1"/>
  <c r="AH186" i="1"/>
  <c r="AG186" i="1"/>
  <c r="AF186" i="1"/>
  <c r="AE186" i="1"/>
  <c r="BE185" i="1"/>
  <c r="BC185" i="1"/>
  <c r="BA185" i="1"/>
  <c r="AY185" i="1"/>
  <c r="AW185" i="1"/>
  <c r="AI185" i="1"/>
  <c r="AH185" i="1"/>
  <c r="AG185" i="1"/>
  <c r="AF185" i="1"/>
  <c r="AE185" i="1"/>
  <c r="BE184" i="1"/>
  <c r="BC184" i="1"/>
  <c r="BA184" i="1"/>
  <c r="AY184" i="1"/>
  <c r="AW184" i="1"/>
  <c r="AI184" i="1"/>
  <c r="AH184" i="1"/>
  <c r="AG184" i="1"/>
  <c r="AF184" i="1"/>
  <c r="AE184" i="1"/>
  <c r="BE183" i="1"/>
  <c r="BC183" i="1"/>
  <c r="BA183" i="1"/>
  <c r="BB183" i="1" s="1"/>
  <c r="AY183" i="1"/>
  <c r="AW183" i="1"/>
  <c r="AI183" i="1"/>
  <c r="AH183" i="1"/>
  <c r="AG183" i="1"/>
  <c r="AF183" i="1"/>
  <c r="AE183" i="1"/>
  <c r="BE182" i="1"/>
  <c r="BF182" i="1" s="1"/>
  <c r="BC182" i="1"/>
  <c r="BD182" i="1" s="1"/>
  <c r="BA182" i="1"/>
  <c r="BB182" i="1" s="1"/>
  <c r="AY182" i="1"/>
  <c r="AZ182" i="1" s="1"/>
  <c r="AW182" i="1"/>
  <c r="AX182" i="1" s="1"/>
  <c r="AI182" i="1"/>
  <c r="AH182" i="1"/>
  <c r="AG182" i="1"/>
  <c r="AF182" i="1"/>
  <c r="AE182" i="1"/>
  <c r="BE181" i="1"/>
  <c r="BF181" i="1" s="1"/>
  <c r="BC181" i="1"/>
  <c r="BD181" i="1" s="1"/>
  <c r="BA181" i="1"/>
  <c r="AY181" i="1"/>
  <c r="AZ181" i="1" s="1"/>
  <c r="AW181" i="1"/>
  <c r="AX181" i="1" s="1"/>
  <c r="AI181" i="1"/>
  <c r="AH181" i="1"/>
  <c r="AG181" i="1"/>
  <c r="AF181" i="1"/>
  <c r="AE181" i="1"/>
  <c r="Q173" i="1"/>
  <c r="P173" i="1"/>
  <c r="O173" i="1"/>
  <c r="N173" i="1"/>
  <c r="M173" i="1"/>
  <c r="Q172" i="1"/>
  <c r="P172" i="1"/>
  <c r="O172" i="1"/>
  <c r="N172" i="1"/>
  <c r="M172" i="1"/>
  <c r="Q171" i="1"/>
  <c r="P171" i="1"/>
  <c r="O171" i="1"/>
  <c r="N171" i="1"/>
  <c r="M171" i="1"/>
  <c r="Q170" i="1"/>
  <c r="P170" i="1"/>
  <c r="O170" i="1"/>
  <c r="N170" i="1"/>
  <c r="M170" i="1"/>
  <c r="Q169" i="1"/>
  <c r="P169" i="1"/>
  <c r="O169" i="1"/>
  <c r="N169" i="1"/>
  <c r="M169" i="1"/>
  <c r="Q168" i="1"/>
  <c r="P168" i="1"/>
  <c r="O168" i="1"/>
  <c r="N168" i="1"/>
  <c r="M168" i="1"/>
  <c r="Q167" i="1"/>
  <c r="P167" i="1"/>
  <c r="O167" i="1"/>
  <c r="N167" i="1"/>
  <c r="M167" i="1"/>
  <c r="Q166" i="1"/>
  <c r="P166" i="1"/>
  <c r="O166" i="1"/>
  <c r="N166" i="1"/>
  <c r="M166" i="1"/>
  <c r="Q165" i="1"/>
  <c r="P165" i="1"/>
  <c r="O165" i="1"/>
  <c r="N165" i="1"/>
  <c r="M165" i="1"/>
  <c r="Q164" i="1"/>
  <c r="P164" i="1"/>
  <c r="O164" i="1"/>
  <c r="N164" i="1"/>
  <c r="M164" i="1"/>
  <c r="Q163" i="1"/>
  <c r="P163" i="1"/>
  <c r="O163" i="1"/>
  <c r="N163" i="1"/>
  <c r="M163" i="1"/>
  <c r="Q162" i="1"/>
  <c r="P162" i="1"/>
  <c r="O162" i="1"/>
  <c r="N162" i="1"/>
  <c r="M162" i="1"/>
  <c r="Q161" i="1"/>
  <c r="P161" i="1"/>
  <c r="O161" i="1"/>
  <c r="N161" i="1"/>
  <c r="M161" i="1"/>
  <c r="Q160" i="1"/>
  <c r="P160" i="1"/>
  <c r="O160" i="1"/>
  <c r="N160" i="1"/>
  <c r="M160" i="1"/>
  <c r="Q159" i="1"/>
  <c r="P159" i="1"/>
  <c r="O159" i="1"/>
  <c r="N159" i="1"/>
  <c r="M159" i="1"/>
  <c r="Q158" i="1"/>
  <c r="P158" i="1"/>
  <c r="O158" i="1"/>
  <c r="N158" i="1"/>
  <c r="M158" i="1"/>
  <c r="Q157" i="1"/>
  <c r="P157" i="1"/>
  <c r="O157" i="1"/>
  <c r="N157" i="1"/>
  <c r="M157" i="1"/>
  <c r="Q156" i="1"/>
  <c r="P156" i="1"/>
  <c r="O156" i="1"/>
  <c r="N156" i="1"/>
  <c r="M156" i="1"/>
  <c r="Q155" i="1"/>
  <c r="P155" i="1"/>
  <c r="O155" i="1"/>
  <c r="N155" i="1"/>
  <c r="M155" i="1"/>
  <c r="Q154" i="1"/>
  <c r="P154" i="1"/>
  <c r="O154" i="1"/>
  <c r="N154" i="1"/>
  <c r="M154" i="1"/>
  <c r="Q153" i="1"/>
  <c r="P153" i="1"/>
  <c r="O153" i="1"/>
  <c r="N153" i="1"/>
  <c r="M153" i="1"/>
  <c r="Q152" i="1"/>
  <c r="P152" i="1"/>
  <c r="O152" i="1"/>
  <c r="N152" i="1"/>
  <c r="M152" i="1"/>
  <c r="Q151" i="1"/>
  <c r="P151" i="1"/>
  <c r="O151" i="1"/>
  <c r="N151" i="1"/>
  <c r="M151" i="1"/>
  <c r="Q150" i="1"/>
  <c r="P150" i="1"/>
  <c r="O150" i="1"/>
  <c r="N150" i="1"/>
  <c r="M150" i="1"/>
  <c r="Q149" i="1"/>
  <c r="P149" i="1"/>
  <c r="O149" i="1"/>
  <c r="N149" i="1"/>
  <c r="M149" i="1"/>
  <c r="Q148" i="1"/>
  <c r="P148" i="1"/>
  <c r="O148" i="1"/>
  <c r="N148" i="1"/>
  <c r="M148" i="1"/>
  <c r="H148" i="1"/>
  <c r="Q147" i="1"/>
  <c r="P147" i="1"/>
  <c r="O147" i="1"/>
  <c r="N147" i="1"/>
  <c r="M147" i="1"/>
  <c r="D147" i="1"/>
  <c r="J145" i="1"/>
  <c r="D144" i="1"/>
  <c r="H143" i="1"/>
  <c r="H142" i="1"/>
  <c r="D142" i="1"/>
  <c r="H141" i="1"/>
  <c r="D141" i="1"/>
  <c r="D139" i="1"/>
  <c r="F137" i="1"/>
  <c r="H135" i="1"/>
  <c r="H134" i="1"/>
  <c r="D134" i="1"/>
  <c r="J133" i="1"/>
  <c r="J132" i="1"/>
  <c r="H129" i="1"/>
  <c r="B126" i="1"/>
  <c r="F124" i="1"/>
  <c r="H123" i="1"/>
  <c r="J122" i="1"/>
  <c r="H122" i="1"/>
  <c r="F122" i="1"/>
  <c r="D122" i="1"/>
  <c r="H121" i="1"/>
  <c r="J120" i="1"/>
  <c r="B120" i="1"/>
  <c r="D119" i="1"/>
  <c r="H118" i="1"/>
  <c r="F118" i="1"/>
  <c r="D118" i="1"/>
  <c r="B118" i="1"/>
  <c r="J117" i="1"/>
  <c r="H117" i="1"/>
  <c r="F117" i="1"/>
  <c r="D117" i="1"/>
  <c r="B117" i="1"/>
  <c r="J116" i="1"/>
  <c r="H116" i="1"/>
  <c r="J114" i="1"/>
  <c r="H113" i="1"/>
  <c r="J112" i="1"/>
  <c r="D111" i="1"/>
  <c r="J110" i="1"/>
  <c r="F110" i="1"/>
  <c r="B110" i="1"/>
  <c r="J109" i="1"/>
  <c r="H109" i="1"/>
  <c r="F109" i="1"/>
  <c r="D109" i="1"/>
  <c r="B109" i="1"/>
  <c r="J108" i="1"/>
  <c r="F108" i="1"/>
  <c r="B108" i="1"/>
  <c r="H107" i="1"/>
  <c r="D107" i="1"/>
  <c r="J106" i="1"/>
  <c r="H106" i="1"/>
  <c r="F106" i="1"/>
  <c r="B106" i="1"/>
  <c r="D105" i="1"/>
  <c r="F104" i="1"/>
  <c r="B104" i="1"/>
  <c r="D103" i="1"/>
  <c r="J102" i="1"/>
  <c r="F102" i="1"/>
  <c r="B102" i="1"/>
  <c r="H101" i="1"/>
  <c r="BE100" i="1"/>
  <c r="BC100" i="1"/>
  <c r="BA100" i="1"/>
  <c r="AY100" i="1"/>
  <c r="AW100" i="1"/>
  <c r="AI100" i="1"/>
  <c r="AH100" i="1"/>
  <c r="AG100" i="1"/>
  <c r="AF100" i="1"/>
  <c r="AE100" i="1"/>
  <c r="F100" i="1"/>
  <c r="D100" i="1"/>
  <c r="BE99" i="1"/>
  <c r="BC99" i="1"/>
  <c r="BA99" i="1"/>
  <c r="AY99" i="1"/>
  <c r="AW99" i="1"/>
  <c r="AI99" i="1"/>
  <c r="AH99" i="1"/>
  <c r="AG99" i="1"/>
  <c r="AF99" i="1"/>
  <c r="AE99" i="1"/>
  <c r="J99" i="1"/>
  <c r="H99" i="1"/>
  <c r="D99" i="1"/>
  <c r="BE98" i="1"/>
  <c r="BC98" i="1"/>
  <c r="BA98" i="1"/>
  <c r="AY98" i="1"/>
  <c r="AW98" i="1"/>
  <c r="AI98" i="1"/>
  <c r="AH98" i="1"/>
  <c r="AG98" i="1"/>
  <c r="AF98" i="1"/>
  <c r="AE98" i="1"/>
  <c r="J98" i="1"/>
  <c r="F98" i="1"/>
  <c r="B98" i="1"/>
  <c r="BE97" i="1"/>
  <c r="BC97" i="1"/>
  <c r="BA97" i="1"/>
  <c r="AY97" i="1"/>
  <c r="AW97" i="1"/>
  <c r="AI97" i="1"/>
  <c r="AH97" i="1"/>
  <c r="AG97" i="1"/>
  <c r="AF97" i="1"/>
  <c r="AE97" i="1"/>
  <c r="H97" i="1"/>
  <c r="D97" i="1"/>
  <c r="BE96" i="1"/>
  <c r="BC96" i="1"/>
  <c r="BA96" i="1"/>
  <c r="AY96" i="1"/>
  <c r="AW96" i="1"/>
  <c r="AI96" i="1"/>
  <c r="AH96" i="1"/>
  <c r="AG96" i="1"/>
  <c r="AF96" i="1"/>
  <c r="AE96" i="1"/>
  <c r="J96" i="1"/>
  <c r="F96" i="1"/>
  <c r="B96" i="1"/>
  <c r="BE95" i="1"/>
  <c r="BC95" i="1"/>
  <c r="BA95" i="1"/>
  <c r="AY95" i="1"/>
  <c r="AW95" i="1"/>
  <c r="AI95" i="1"/>
  <c r="AH95" i="1"/>
  <c r="AG95" i="1"/>
  <c r="AF95" i="1"/>
  <c r="AE95" i="1"/>
  <c r="H95" i="1"/>
  <c r="D95" i="1"/>
  <c r="BE94" i="1"/>
  <c r="BC94" i="1"/>
  <c r="BA94" i="1"/>
  <c r="AY94" i="1"/>
  <c r="AW94" i="1"/>
  <c r="AI94" i="1"/>
  <c r="AH94" i="1"/>
  <c r="AG94" i="1"/>
  <c r="AF94" i="1"/>
  <c r="AE94" i="1"/>
  <c r="J94" i="1"/>
  <c r="F94" i="1"/>
  <c r="B94" i="1"/>
  <c r="BE93" i="1"/>
  <c r="BC93" i="1"/>
  <c r="BA93" i="1"/>
  <c r="AY93" i="1"/>
  <c r="AW93" i="1"/>
  <c r="AI93" i="1"/>
  <c r="AH93" i="1"/>
  <c r="AG93" i="1"/>
  <c r="AF93" i="1"/>
  <c r="AE93" i="1"/>
  <c r="H93" i="1"/>
  <c r="D93" i="1"/>
  <c r="BE92" i="1"/>
  <c r="BC92" i="1"/>
  <c r="BA92" i="1"/>
  <c r="AY92" i="1"/>
  <c r="AW92" i="1"/>
  <c r="AI92" i="1"/>
  <c r="AH92" i="1"/>
  <c r="AG92" i="1"/>
  <c r="AF92" i="1"/>
  <c r="AE92" i="1"/>
  <c r="BE91" i="1"/>
  <c r="BC91" i="1"/>
  <c r="BA91" i="1"/>
  <c r="AY91" i="1"/>
  <c r="AW91" i="1"/>
  <c r="AI91" i="1"/>
  <c r="AH91" i="1"/>
  <c r="AG91" i="1"/>
  <c r="AF91" i="1"/>
  <c r="AE91" i="1"/>
  <c r="BE90" i="1"/>
  <c r="BC90" i="1"/>
  <c r="BA90" i="1"/>
  <c r="AY90" i="1"/>
  <c r="AW90" i="1"/>
  <c r="AI90" i="1"/>
  <c r="AH90" i="1"/>
  <c r="AG90" i="1"/>
  <c r="AF90" i="1"/>
  <c r="AE90" i="1"/>
  <c r="BE89" i="1"/>
  <c r="BC89" i="1"/>
  <c r="BA89" i="1"/>
  <c r="AY89" i="1"/>
  <c r="AW89" i="1"/>
  <c r="AI89" i="1"/>
  <c r="AH89" i="1"/>
  <c r="AG89" i="1"/>
  <c r="AF89" i="1"/>
  <c r="AE89" i="1"/>
  <c r="BE88" i="1"/>
  <c r="BC88" i="1"/>
  <c r="BA88" i="1"/>
  <c r="AY88" i="1"/>
  <c r="AW88" i="1"/>
  <c r="AI88" i="1"/>
  <c r="AH88" i="1"/>
  <c r="AG88" i="1"/>
  <c r="AF88" i="1"/>
  <c r="AE88" i="1"/>
  <c r="BE87" i="1"/>
  <c r="BC87" i="1"/>
  <c r="BA87" i="1"/>
  <c r="AY87" i="1"/>
  <c r="AW87" i="1"/>
  <c r="AI87" i="1"/>
  <c r="AH87" i="1"/>
  <c r="AG87" i="1"/>
  <c r="AF87" i="1"/>
  <c r="AE87" i="1"/>
  <c r="BE86" i="1"/>
  <c r="BC86" i="1"/>
  <c r="BA86" i="1"/>
  <c r="AY86" i="1"/>
  <c r="AW86" i="1"/>
  <c r="AI86" i="1"/>
  <c r="AH86" i="1"/>
  <c r="AG86" i="1"/>
  <c r="AF86" i="1"/>
  <c r="AE86" i="1"/>
  <c r="F86" i="1"/>
  <c r="BE85" i="1"/>
  <c r="BC85" i="1"/>
  <c r="BA85" i="1"/>
  <c r="AY85" i="1"/>
  <c r="AW85" i="1"/>
  <c r="AI85" i="1"/>
  <c r="AH85" i="1"/>
  <c r="AG85" i="1"/>
  <c r="AF85" i="1"/>
  <c r="AE85" i="1"/>
  <c r="D85" i="1"/>
  <c r="BE84" i="1"/>
  <c r="BC84" i="1"/>
  <c r="BA84" i="1"/>
  <c r="AY84" i="1"/>
  <c r="AW84" i="1"/>
  <c r="AI84" i="1"/>
  <c r="AH84" i="1"/>
  <c r="AG84" i="1"/>
  <c r="AF84" i="1"/>
  <c r="AE84" i="1"/>
  <c r="H84" i="1"/>
  <c r="BE83" i="1"/>
  <c r="BC83" i="1"/>
  <c r="BA83" i="1"/>
  <c r="AY83" i="1"/>
  <c r="AW83" i="1"/>
  <c r="AI83" i="1"/>
  <c r="AH83" i="1"/>
  <c r="AG83" i="1"/>
  <c r="AF83" i="1"/>
  <c r="AE83" i="1"/>
  <c r="J83" i="1"/>
  <c r="BE82" i="1"/>
  <c r="BC82" i="1"/>
  <c r="BA82" i="1"/>
  <c r="AY82" i="1"/>
  <c r="AW82" i="1"/>
  <c r="AI82" i="1"/>
  <c r="AH82" i="1"/>
  <c r="AG82" i="1"/>
  <c r="AF82" i="1"/>
  <c r="AE82" i="1"/>
  <c r="H82" i="1"/>
  <c r="B82" i="1"/>
  <c r="BE81" i="1"/>
  <c r="BC81" i="1"/>
  <c r="BA81" i="1"/>
  <c r="AY81" i="1"/>
  <c r="AW81" i="1"/>
  <c r="AI81" i="1"/>
  <c r="AH81" i="1"/>
  <c r="AG81" i="1"/>
  <c r="AF81" i="1"/>
  <c r="AE81" i="1"/>
  <c r="H81" i="1"/>
  <c r="BE80" i="1"/>
  <c r="BC80" i="1"/>
  <c r="BA80" i="1"/>
  <c r="AY80" i="1"/>
  <c r="AW80" i="1"/>
  <c r="AI80" i="1"/>
  <c r="AH80" i="1"/>
  <c r="AG80" i="1"/>
  <c r="AF80" i="1"/>
  <c r="AE80" i="1"/>
  <c r="B80" i="1"/>
  <c r="BE79" i="1"/>
  <c r="BC79" i="1"/>
  <c r="BA79" i="1"/>
  <c r="AY79" i="1"/>
  <c r="AW79" i="1"/>
  <c r="AI79" i="1"/>
  <c r="AH79" i="1"/>
  <c r="AG79" i="1"/>
  <c r="AF79" i="1"/>
  <c r="AE79" i="1"/>
  <c r="D79" i="1"/>
  <c r="BE78" i="1"/>
  <c r="BC78" i="1"/>
  <c r="BA78" i="1"/>
  <c r="AY78" i="1"/>
  <c r="AW78" i="1"/>
  <c r="AI78" i="1"/>
  <c r="AH78" i="1"/>
  <c r="AG78" i="1"/>
  <c r="AF78" i="1"/>
  <c r="AE78" i="1"/>
  <c r="F78" i="1"/>
  <c r="BE77" i="1"/>
  <c r="BC77" i="1"/>
  <c r="BA77" i="1"/>
  <c r="AY77" i="1"/>
  <c r="AW77" i="1"/>
  <c r="AI77" i="1"/>
  <c r="AH77" i="1"/>
  <c r="AG77" i="1"/>
  <c r="AF77" i="1"/>
  <c r="AE77" i="1"/>
  <c r="H77" i="1"/>
  <c r="BE76" i="1"/>
  <c r="BC76" i="1"/>
  <c r="BA76" i="1"/>
  <c r="AY76" i="1"/>
  <c r="AW76" i="1"/>
  <c r="AI76" i="1"/>
  <c r="AH76" i="1"/>
  <c r="AG76" i="1"/>
  <c r="AF76" i="1"/>
  <c r="AE76" i="1"/>
  <c r="F76" i="1"/>
  <c r="BE75" i="1"/>
  <c r="BC75" i="1"/>
  <c r="BA75" i="1"/>
  <c r="AY75" i="1"/>
  <c r="AW75" i="1"/>
  <c r="AI75" i="1"/>
  <c r="AH75" i="1"/>
  <c r="AG75" i="1"/>
  <c r="AF75" i="1"/>
  <c r="AE75" i="1"/>
  <c r="BE74" i="1"/>
  <c r="BC74" i="1"/>
  <c r="BA74" i="1"/>
  <c r="AY74" i="1"/>
  <c r="AW74" i="1"/>
  <c r="AI74" i="1"/>
  <c r="AH74" i="1"/>
  <c r="AG74" i="1"/>
  <c r="AF74" i="1"/>
  <c r="AE74" i="1"/>
  <c r="J74" i="1"/>
  <c r="F74" i="1"/>
  <c r="B74" i="1"/>
  <c r="BE73" i="1"/>
  <c r="BC73" i="1"/>
  <c r="BA73" i="1"/>
  <c r="AY73" i="1"/>
  <c r="AW73" i="1"/>
  <c r="AI73" i="1"/>
  <c r="AH73" i="1"/>
  <c r="AG73" i="1"/>
  <c r="AF73" i="1"/>
  <c r="AE73" i="1"/>
  <c r="H73" i="1"/>
  <c r="D73" i="1"/>
  <c r="BE72" i="1"/>
  <c r="BC72" i="1"/>
  <c r="BA72" i="1"/>
  <c r="AY72" i="1"/>
  <c r="AW72" i="1"/>
  <c r="AI72" i="1"/>
  <c r="AH72" i="1"/>
  <c r="AG72" i="1"/>
  <c r="AF72" i="1"/>
  <c r="AE72" i="1"/>
  <c r="J72" i="1"/>
  <c r="F72" i="1"/>
  <c r="B72" i="1"/>
  <c r="BE71" i="1"/>
  <c r="BC71" i="1"/>
  <c r="BA71" i="1"/>
  <c r="AY71" i="1"/>
  <c r="AW71" i="1"/>
  <c r="AI71" i="1"/>
  <c r="AH71" i="1"/>
  <c r="AG71" i="1"/>
  <c r="AF71" i="1"/>
  <c r="AE71" i="1"/>
  <c r="H71" i="1"/>
  <c r="D71" i="1"/>
  <c r="BE70" i="1"/>
  <c r="BC70" i="1"/>
  <c r="BA70" i="1"/>
  <c r="AY70" i="1"/>
  <c r="AW70" i="1"/>
  <c r="AI70" i="1"/>
  <c r="AH70" i="1"/>
  <c r="AG70" i="1"/>
  <c r="AF70" i="1"/>
  <c r="AE70" i="1"/>
  <c r="J70" i="1"/>
  <c r="F70" i="1"/>
  <c r="B70" i="1"/>
  <c r="BE69" i="1"/>
  <c r="BC69" i="1"/>
  <c r="BA69" i="1"/>
  <c r="AY69" i="1"/>
  <c r="AW69" i="1"/>
  <c r="AI69" i="1"/>
  <c r="AH69" i="1"/>
  <c r="AG69" i="1"/>
  <c r="AF69" i="1"/>
  <c r="AE69" i="1"/>
  <c r="H69" i="1"/>
  <c r="D69" i="1"/>
  <c r="BE68" i="1"/>
  <c r="BC68" i="1"/>
  <c r="BA68" i="1"/>
  <c r="AY68" i="1"/>
  <c r="AW68" i="1"/>
  <c r="AI68" i="1"/>
  <c r="AH68" i="1"/>
  <c r="AG68" i="1"/>
  <c r="AF68" i="1"/>
  <c r="AE68" i="1"/>
  <c r="J68" i="1"/>
  <c r="F68" i="1"/>
  <c r="B68" i="1"/>
  <c r="BE67" i="1"/>
  <c r="BC67" i="1"/>
  <c r="BA67" i="1"/>
  <c r="AY67" i="1"/>
  <c r="AW67" i="1"/>
  <c r="AI67" i="1"/>
  <c r="AH67" i="1"/>
  <c r="AG67" i="1"/>
  <c r="AF67" i="1"/>
  <c r="AE67" i="1"/>
  <c r="H67" i="1"/>
  <c r="D67" i="1"/>
  <c r="BE66" i="1"/>
  <c r="BC66" i="1"/>
  <c r="BA66" i="1"/>
  <c r="AY66" i="1"/>
  <c r="AW66" i="1"/>
  <c r="AI66" i="1"/>
  <c r="AH66" i="1"/>
  <c r="AG66" i="1"/>
  <c r="AF66" i="1"/>
  <c r="AE66" i="1"/>
  <c r="J66" i="1"/>
  <c r="F66" i="1"/>
  <c r="B66" i="1"/>
  <c r="BE65" i="1"/>
  <c r="BC65" i="1"/>
  <c r="BA65" i="1"/>
  <c r="AY65" i="1"/>
  <c r="AW65" i="1"/>
  <c r="AI65" i="1"/>
  <c r="AH65" i="1"/>
  <c r="AG65" i="1"/>
  <c r="AF65" i="1"/>
  <c r="AE65" i="1"/>
  <c r="H65" i="1"/>
  <c r="D65" i="1"/>
  <c r="BE64" i="1"/>
  <c r="BC64" i="1"/>
  <c r="BA64" i="1"/>
  <c r="AY64" i="1"/>
  <c r="AW64" i="1"/>
  <c r="AI64" i="1"/>
  <c r="AH64" i="1"/>
  <c r="AG64" i="1"/>
  <c r="AF64" i="1"/>
  <c r="AE64" i="1"/>
  <c r="J64" i="1"/>
  <c r="F64" i="1"/>
  <c r="B64" i="1"/>
  <c r="BE63" i="1"/>
  <c r="BC63" i="1"/>
  <c r="BA63" i="1"/>
  <c r="AY63" i="1"/>
  <c r="AW63" i="1"/>
  <c r="AI63" i="1"/>
  <c r="AH63" i="1"/>
  <c r="AG63" i="1"/>
  <c r="AF63" i="1"/>
  <c r="AE63" i="1"/>
  <c r="H63" i="1"/>
  <c r="D63" i="1"/>
  <c r="BE62" i="1"/>
  <c r="BC62" i="1"/>
  <c r="BA62" i="1"/>
  <c r="AY62" i="1"/>
  <c r="AW62" i="1"/>
  <c r="AI62" i="1"/>
  <c r="AH62" i="1"/>
  <c r="AG62" i="1"/>
  <c r="AF62" i="1"/>
  <c r="AE62" i="1"/>
  <c r="J62" i="1"/>
  <c r="F62" i="1"/>
  <c r="B62" i="1"/>
  <c r="BE61" i="1"/>
  <c r="BC61" i="1"/>
  <c r="BA61" i="1"/>
  <c r="AY61" i="1"/>
  <c r="AW61" i="1"/>
  <c r="AI61" i="1"/>
  <c r="AH61" i="1"/>
  <c r="AG61" i="1"/>
  <c r="AF61" i="1"/>
  <c r="AE61" i="1"/>
  <c r="H61" i="1"/>
  <c r="D61" i="1"/>
  <c r="BE60" i="1"/>
  <c r="BC60" i="1"/>
  <c r="BA60" i="1"/>
  <c r="AY60" i="1"/>
  <c r="AW60" i="1"/>
  <c r="AI60" i="1"/>
  <c r="AH60" i="1"/>
  <c r="AG60" i="1"/>
  <c r="AF60" i="1"/>
  <c r="AE60" i="1"/>
  <c r="J60" i="1"/>
  <c r="F60" i="1"/>
  <c r="BE59" i="1"/>
  <c r="BC59" i="1"/>
  <c r="BA59" i="1"/>
  <c r="AY59" i="1"/>
  <c r="AW59" i="1"/>
  <c r="AI59" i="1"/>
  <c r="AH59" i="1"/>
  <c r="AG59" i="1"/>
  <c r="AF59" i="1"/>
  <c r="AE59" i="1"/>
  <c r="H59" i="1"/>
  <c r="D59" i="1"/>
  <c r="BE58" i="1"/>
  <c r="BC58" i="1"/>
  <c r="BA58" i="1"/>
  <c r="AY58" i="1"/>
  <c r="AW58" i="1"/>
  <c r="AI58" i="1"/>
  <c r="AH58" i="1"/>
  <c r="AG58" i="1"/>
  <c r="AF58" i="1"/>
  <c r="AE58" i="1"/>
  <c r="J58" i="1"/>
  <c r="F58" i="1"/>
  <c r="B58" i="1"/>
  <c r="BE57" i="1"/>
  <c r="BC57" i="1"/>
  <c r="BA57" i="1"/>
  <c r="AY57" i="1"/>
  <c r="AW57" i="1"/>
  <c r="AI57" i="1"/>
  <c r="AH57" i="1"/>
  <c r="AG57" i="1"/>
  <c r="AF57" i="1"/>
  <c r="AE57" i="1"/>
  <c r="H57" i="1"/>
  <c r="D57" i="1"/>
  <c r="BE56" i="1"/>
  <c r="BC56" i="1"/>
  <c r="BA56" i="1"/>
  <c r="AY56" i="1"/>
  <c r="AW56" i="1"/>
  <c r="AI56" i="1"/>
  <c r="AH56" i="1"/>
  <c r="AG56" i="1"/>
  <c r="AF56" i="1"/>
  <c r="AE56" i="1"/>
  <c r="BE55" i="1"/>
  <c r="BC55" i="1"/>
  <c r="BA55" i="1"/>
  <c r="AY55" i="1"/>
  <c r="AW55" i="1"/>
  <c r="AI55" i="1"/>
  <c r="AH55" i="1"/>
  <c r="AG55" i="1"/>
  <c r="AF55" i="1"/>
  <c r="AE55" i="1"/>
  <c r="BE54" i="1"/>
  <c r="BC54" i="1"/>
  <c r="BA54" i="1"/>
  <c r="AY54" i="1"/>
  <c r="AW54" i="1"/>
  <c r="AI54" i="1"/>
  <c r="AH54" i="1"/>
  <c r="AG54" i="1"/>
  <c r="AF54" i="1"/>
  <c r="AE54" i="1"/>
  <c r="BE53" i="1"/>
  <c r="BC53" i="1"/>
  <c r="BA53" i="1"/>
  <c r="AY53" i="1"/>
  <c r="AW53" i="1"/>
  <c r="AI53" i="1"/>
  <c r="AH53" i="1"/>
  <c r="AG53" i="1"/>
  <c r="AF53" i="1"/>
  <c r="AE53" i="1"/>
  <c r="BE52" i="1"/>
  <c r="G33" i="30" s="1"/>
  <c r="BC52" i="1"/>
  <c r="BA52" i="1"/>
  <c r="G33" i="28" s="1"/>
  <c r="AY52" i="1"/>
  <c r="AW52" i="1"/>
  <c r="G33" i="26" s="1"/>
  <c r="AI52" i="1"/>
  <c r="AH52" i="1"/>
  <c r="AG52" i="1"/>
  <c r="AF52" i="1"/>
  <c r="AE52" i="1"/>
  <c r="B52" i="1"/>
  <c r="BE51" i="1"/>
  <c r="G32" i="30" s="1"/>
  <c r="BC51" i="1"/>
  <c r="BA51" i="1"/>
  <c r="G32" i="28" s="1"/>
  <c r="AY51" i="1"/>
  <c r="AW51" i="1"/>
  <c r="G32" i="26" s="1"/>
  <c r="AI51" i="1"/>
  <c r="AH51" i="1"/>
  <c r="AG51" i="1"/>
  <c r="AF51" i="1"/>
  <c r="AE51" i="1"/>
  <c r="H51" i="1"/>
  <c r="D51" i="1"/>
  <c r="BE50" i="1"/>
  <c r="G31" i="30" s="1"/>
  <c r="BC50" i="1"/>
  <c r="BA50" i="1"/>
  <c r="G31" i="28" s="1"/>
  <c r="AY50" i="1"/>
  <c r="AW50" i="1"/>
  <c r="G31" i="26" s="1"/>
  <c r="AI50" i="1"/>
  <c r="AH50" i="1"/>
  <c r="AG50" i="1"/>
  <c r="AF50" i="1"/>
  <c r="AE50" i="1"/>
  <c r="BE49" i="1"/>
  <c r="G30" i="30" s="1"/>
  <c r="BC49" i="1"/>
  <c r="BA49" i="1"/>
  <c r="G30" i="28" s="1"/>
  <c r="AY49" i="1"/>
  <c r="AW49" i="1"/>
  <c r="G30" i="26" s="1"/>
  <c r="AI49" i="1"/>
  <c r="AH49" i="1"/>
  <c r="AG49" i="1"/>
  <c r="AF49" i="1"/>
  <c r="AE49" i="1"/>
  <c r="BE48" i="1"/>
  <c r="G29" i="30" s="1"/>
  <c r="BC48" i="1"/>
  <c r="BA48" i="1"/>
  <c r="G29" i="28" s="1"/>
  <c r="AY48" i="1"/>
  <c r="AW48" i="1"/>
  <c r="G29" i="26" s="1"/>
  <c r="AI48" i="1"/>
  <c r="AH48" i="1"/>
  <c r="AG48" i="1"/>
  <c r="AF48" i="1"/>
  <c r="AE48" i="1"/>
  <c r="BE47" i="1"/>
  <c r="G28" i="30" s="1"/>
  <c r="BC47" i="1"/>
  <c r="BA47" i="1"/>
  <c r="G28" i="28" s="1"/>
  <c r="AY47" i="1"/>
  <c r="AW47" i="1"/>
  <c r="G28" i="26" s="1"/>
  <c r="AI47" i="1"/>
  <c r="AH47" i="1"/>
  <c r="AG47" i="1"/>
  <c r="AF47" i="1"/>
  <c r="AE47" i="1"/>
  <c r="BE46" i="1"/>
  <c r="G27" i="30" s="1"/>
  <c r="BC46" i="1"/>
  <c r="BA46" i="1"/>
  <c r="G27" i="28" s="1"/>
  <c r="AY46" i="1"/>
  <c r="AW46" i="1"/>
  <c r="G27" i="26" s="1"/>
  <c r="AI46" i="1"/>
  <c r="AH46" i="1"/>
  <c r="AG46" i="1"/>
  <c r="AF46" i="1"/>
  <c r="AE46" i="1"/>
  <c r="BE45" i="1"/>
  <c r="G26" i="30" s="1"/>
  <c r="BC45" i="1"/>
  <c r="BA45" i="1"/>
  <c r="G26" i="28" s="1"/>
  <c r="AY45" i="1"/>
  <c r="AW45" i="1"/>
  <c r="G26" i="26" s="1"/>
  <c r="AI45" i="1"/>
  <c r="AH45" i="1"/>
  <c r="AG45" i="1"/>
  <c r="AF45" i="1"/>
  <c r="AE45" i="1"/>
  <c r="BE44" i="1"/>
  <c r="G25" i="30" s="1"/>
  <c r="BC44" i="1"/>
  <c r="BA44" i="1"/>
  <c r="G25" i="28" s="1"/>
  <c r="AY44" i="1"/>
  <c r="AW44" i="1"/>
  <c r="G25" i="26" s="1"/>
  <c r="AI44" i="1"/>
  <c r="AH44" i="1"/>
  <c r="AG44" i="1"/>
  <c r="AF44" i="1"/>
  <c r="AE44" i="1"/>
  <c r="BE43" i="1"/>
  <c r="BC43" i="1"/>
  <c r="G24" i="29" s="1"/>
  <c r="BA43" i="1"/>
  <c r="AY43" i="1"/>
  <c r="G24" i="27" s="1"/>
  <c r="AW43" i="1"/>
  <c r="AI43" i="1"/>
  <c r="AH43" i="1"/>
  <c r="AG43" i="1"/>
  <c r="AF43" i="1"/>
  <c r="AE43" i="1"/>
  <c r="BE42" i="1"/>
  <c r="G23" i="30" s="1"/>
  <c r="BC42" i="1"/>
  <c r="G23" i="29" s="1"/>
  <c r="BA42" i="1"/>
  <c r="G23" i="28" s="1"/>
  <c r="AY42" i="1"/>
  <c r="G23" i="27" s="1"/>
  <c r="AW42" i="1"/>
  <c r="G23" i="26" s="1"/>
  <c r="AI42" i="1"/>
  <c r="AH42" i="1"/>
  <c r="AG42" i="1"/>
  <c r="AF42" i="1"/>
  <c r="AE42" i="1"/>
  <c r="BE41" i="1"/>
  <c r="G22" i="30" s="1"/>
  <c r="BC41" i="1"/>
  <c r="G22" i="29" s="1"/>
  <c r="BA41" i="1"/>
  <c r="AY41" i="1"/>
  <c r="G22" i="27" s="1"/>
  <c r="AW41" i="1"/>
  <c r="G22" i="26" s="1"/>
  <c r="AI41" i="1"/>
  <c r="AH41" i="1"/>
  <c r="AG41" i="1"/>
  <c r="AF41" i="1"/>
  <c r="AE41" i="1"/>
  <c r="BE40" i="1"/>
  <c r="G21" i="30" s="1"/>
  <c r="BC40" i="1"/>
  <c r="G21" i="29" s="1"/>
  <c r="BA40" i="1"/>
  <c r="AY40" i="1"/>
  <c r="G21" i="27" s="1"/>
  <c r="AW40" i="1"/>
  <c r="G21" i="26" s="1"/>
  <c r="AI40" i="1"/>
  <c r="AH40" i="1"/>
  <c r="AG40" i="1"/>
  <c r="AF40" i="1"/>
  <c r="AE40" i="1"/>
  <c r="BE39" i="1"/>
  <c r="G20" i="30" s="1"/>
  <c r="BC39" i="1"/>
  <c r="G20" i="29" s="1"/>
  <c r="BA39" i="1"/>
  <c r="G20" i="28" s="1"/>
  <c r="AY39" i="1"/>
  <c r="G20" i="27" s="1"/>
  <c r="AW39" i="1"/>
  <c r="G20" i="26" s="1"/>
  <c r="AI39" i="1"/>
  <c r="AH39" i="1"/>
  <c r="AG39" i="1"/>
  <c r="AF39" i="1"/>
  <c r="AE39" i="1"/>
  <c r="F39" i="1"/>
  <c r="BE38" i="1"/>
  <c r="G19" i="30" s="1"/>
  <c r="BC38" i="1"/>
  <c r="G19" i="29" s="1"/>
  <c r="BA38" i="1"/>
  <c r="G19" i="28" s="1"/>
  <c r="AY38" i="1"/>
  <c r="AW38" i="1"/>
  <c r="G19" i="26" s="1"/>
  <c r="AI38" i="1"/>
  <c r="AH38" i="1"/>
  <c r="AG38" i="1"/>
  <c r="AF38" i="1"/>
  <c r="AE38" i="1"/>
  <c r="E38" i="1"/>
  <c r="D38" i="1"/>
  <c r="BE37" i="1"/>
  <c r="G18" i="30" s="1"/>
  <c r="BC37" i="1"/>
  <c r="G18" i="29" s="1"/>
  <c r="BA37" i="1"/>
  <c r="G18" i="28" s="1"/>
  <c r="AY37" i="1"/>
  <c r="G18" i="27" s="1"/>
  <c r="AW37" i="1"/>
  <c r="G18" i="26" s="1"/>
  <c r="AI37" i="1"/>
  <c r="AH37" i="1"/>
  <c r="AG37" i="1"/>
  <c r="AF37" i="1"/>
  <c r="AE37" i="1"/>
  <c r="BE36" i="1"/>
  <c r="G17" i="30" s="1"/>
  <c r="BC36" i="1"/>
  <c r="G17" i="29" s="1"/>
  <c r="BA36" i="1"/>
  <c r="G17" i="28" s="1"/>
  <c r="AY36" i="1"/>
  <c r="G17" i="27" s="1"/>
  <c r="AW36" i="1"/>
  <c r="G17" i="26" s="1"/>
  <c r="AI36" i="1"/>
  <c r="AH36" i="1"/>
  <c r="AG36" i="1"/>
  <c r="AF36" i="1"/>
  <c r="AE36" i="1"/>
  <c r="H36" i="1"/>
  <c r="D36" i="1"/>
  <c r="BE35" i="1"/>
  <c r="G16" i="30" s="1"/>
  <c r="BC35" i="1"/>
  <c r="G16" i="29" s="1"/>
  <c r="BA35" i="1"/>
  <c r="G16" i="28" s="1"/>
  <c r="AY35" i="1"/>
  <c r="G16" i="27" s="1"/>
  <c r="AW35" i="1"/>
  <c r="G16" i="26" s="1"/>
  <c r="AI35" i="1"/>
  <c r="AH35" i="1"/>
  <c r="AG35" i="1"/>
  <c r="AF35" i="1"/>
  <c r="AE35" i="1"/>
  <c r="F35" i="1"/>
  <c r="BE34" i="1"/>
  <c r="G15" i="30" s="1"/>
  <c r="BC34" i="1"/>
  <c r="G15" i="29" s="1"/>
  <c r="BA34" i="1"/>
  <c r="G15" i="28" s="1"/>
  <c r="AY34" i="1"/>
  <c r="G15" i="27" s="1"/>
  <c r="AW34" i="1"/>
  <c r="G15" i="26" s="1"/>
  <c r="AI34" i="1"/>
  <c r="AH34" i="1"/>
  <c r="AG34" i="1"/>
  <c r="AF34" i="1"/>
  <c r="AE34" i="1"/>
  <c r="BE33" i="1"/>
  <c r="G14" i="30" s="1"/>
  <c r="BC33" i="1"/>
  <c r="G14" i="29" s="1"/>
  <c r="BA33" i="1"/>
  <c r="G14" i="28" s="1"/>
  <c r="AY33" i="1"/>
  <c r="G14" i="27" s="1"/>
  <c r="AW33" i="1"/>
  <c r="G14" i="26" s="1"/>
  <c r="AI33" i="1"/>
  <c r="AH33" i="1"/>
  <c r="AG33" i="1"/>
  <c r="AF33" i="1"/>
  <c r="AE33" i="1"/>
  <c r="BE32" i="1"/>
  <c r="G13" i="30" s="1"/>
  <c r="BC32" i="1"/>
  <c r="G13" i="29" s="1"/>
  <c r="BA32" i="1"/>
  <c r="G13" i="28" s="1"/>
  <c r="AY32" i="1"/>
  <c r="G13" i="27" s="1"/>
  <c r="AW32" i="1"/>
  <c r="G13" i="26" s="1"/>
  <c r="AI32" i="1"/>
  <c r="AH32" i="1"/>
  <c r="AG32" i="1"/>
  <c r="AF32" i="1"/>
  <c r="AE32" i="1"/>
  <c r="J32" i="1"/>
  <c r="E32" i="1"/>
  <c r="B32" i="1"/>
  <c r="BE31" i="1"/>
  <c r="G12" i="30" s="1"/>
  <c r="BC31" i="1"/>
  <c r="G12" i="29" s="1"/>
  <c r="BA31" i="1"/>
  <c r="G12" i="28" s="1"/>
  <c r="AY31" i="1"/>
  <c r="G12" i="27" s="1"/>
  <c r="AW31" i="1"/>
  <c r="G12" i="26" s="1"/>
  <c r="AI31" i="1"/>
  <c r="AH31" i="1"/>
  <c r="AG31" i="1"/>
  <c r="AF31" i="1"/>
  <c r="AE31" i="1"/>
  <c r="J31" i="1"/>
  <c r="H31" i="1"/>
  <c r="F31" i="1"/>
  <c r="D31" i="1"/>
  <c r="BE30" i="1"/>
  <c r="G11" i="30" s="1"/>
  <c r="BC30" i="1"/>
  <c r="G11" i="29" s="1"/>
  <c r="BA30" i="1"/>
  <c r="G11" i="28" s="1"/>
  <c r="AY30" i="1"/>
  <c r="G11" i="27" s="1"/>
  <c r="AW30" i="1"/>
  <c r="G11" i="26" s="1"/>
  <c r="AI30" i="1"/>
  <c r="AH30" i="1"/>
  <c r="AG30" i="1"/>
  <c r="AF30" i="1"/>
  <c r="AE30" i="1"/>
  <c r="H30" i="1"/>
  <c r="F30" i="1"/>
  <c r="D30" i="1"/>
  <c r="BE29" i="1"/>
  <c r="G10" i="30" s="1"/>
  <c r="BC29" i="1"/>
  <c r="G10" i="29" s="1"/>
  <c r="BA29" i="1"/>
  <c r="G10" i="28" s="1"/>
  <c r="AY29" i="1"/>
  <c r="G10" i="27" s="1"/>
  <c r="AW29" i="1"/>
  <c r="G10" i="26" s="1"/>
  <c r="AI29" i="1"/>
  <c r="AH29" i="1"/>
  <c r="AG29" i="1"/>
  <c r="AF29" i="1"/>
  <c r="AE29" i="1"/>
  <c r="J29" i="1"/>
  <c r="F29" i="1"/>
  <c r="D29" i="1"/>
  <c r="B29" i="1"/>
  <c r="BE28" i="1"/>
  <c r="G9" i="30" s="1"/>
  <c r="BC28" i="1"/>
  <c r="G9" i="29" s="1"/>
  <c r="BA28" i="1"/>
  <c r="G9" i="28" s="1"/>
  <c r="AY28" i="1"/>
  <c r="G9" i="27" s="1"/>
  <c r="AW28" i="1"/>
  <c r="G9" i="26" s="1"/>
  <c r="AI28" i="1"/>
  <c r="AH28" i="1"/>
  <c r="AG28" i="1"/>
  <c r="AF28" i="1"/>
  <c r="AE28" i="1"/>
  <c r="J28" i="1"/>
  <c r="H28" i="1"/>
  <c r="D28" i="1"/>
  <c r="BE27" i="1"/>
  <c r="B33" i="30" s="1"/>
  <c r="BC27" i="1"/>
  <c r="B33" i="29" s="1"/>
  <c r="BA27" i="1"/>
  <c r="B33" i="28" s="1"/>
  <c r="AY27" i="1"/>
  <c r="B33" i="27" s="1"/>
  <c r="AW27" i="1"/>
  <c r="B33" i="26" s="1"/>
  <c r="AI27" i="1"/>
  <c r="AH27" i="1"/>
  <c r="AG27" i="1"/>
  <c r="AF27" i="1"/>
  <c r="AE27" i="1"/>
  <c r="D27" i="1"/>
  <c r="BE26" i="1"/>
  <c r="B32" i="30" s="1"/>
  <c r="BC26" i="1"/>
  <c r="B32" i="29" s="1"/>
  <c r="BA26" i="1"/>
  <c r="B32" i="28" s="1"/>
  <c r="AY26" i="1"/>
  <c r="B32" i="27" s="1"/>
  <c r="AW26" i="1"/>
  <c r="B32" i="26" s="1"/>
  <c r="AI26" i="1"/>
  <c r="AH26" i="1"/>
  <c r="AG26" i="1"/>
  <c r="AF26" i="1"/>
  <c r="AE26" i="1"/>
  <c r="J26" i="1"/>
  <c r="F26" i="1"/>
  <c r="BE25" i="1"/>
  <c r="B31" i="30" s="1"/>
  <c r="BC25" i="1"/>
  <c r="B31" i="29" s="1"/>
  <c r="BA25" i="1"/>
  <c r="B31" i="28" s="1"/>
  <c r="AY25" i="1"/>
  <c r="B31" i="27" s="1"/>
  <c r="AW25" i="1"/>
  <c r="B31" i="26" s="1"/>
  <c r="AI25" i="1"/>
  <c r="AH25" i="1"/>
  <c r="AG25" i="1"/>
  <c r="AF25" i="1"/>
  <c r="AE25" i="1"/>
  <c r="BE24" i="1"/>
  <c r="B30" i="30" s="1"/>
  <c r="BC24" i="1"/>
  <c r="B30" i="29" s="1"/>
  <c r="BA24" i="1"/>
  <c r="B30" i="28" s="1"/>
  <c r="AY24" i="1"/>
  <c r="B30" i="27" s="1"/>
  <c r="AW24" i="1"/>
  <c r="B30" i="26" s="1"/>
  <c r="AI24" i="1"/>
  <c r="AH24" i="1"/>
  <c r="AG24" i="1"/>
  <c r="AF24" i="1"/>
  <c r="AE24" i="1"/>
  <c r="B24" i="1"/>
  <c r="BE23" i="1"/>
  <c r="B29" i="30" s="1"/>
  <c r="BC23" i="1"/>
  <c r="B29" i="29" s="1"/>
  <c r="BA23" i="1"/>
  <c r="B29" i="28" s="1"/>
  <c r="AY23" i="1"/>
  <c r="B29" i="27" s="1"/>
  <c r="AW23" i="1"/>
  <c r="B29" i="26" s="1"/>
  <c r="AI23" i="1"/>
  <c r="AH23" i="1"/>
  <c r="AG23" i="1"/>
  <c r="AF23" i="1"/>
  <c r="AE23" i="1"/>
  <c r="D23" i="1"/>
  <c r="BE22" i="1"/>
  <c r="B28" i="30" s="1"/>
  <c r="BC22" i="1"/>
  <c r="B28" i="29" s="1"/>
  <c r="BA22" i="1"/>
  <c r="B28" i="28" s="1"/>
  <c r="AY22" i="1"/>
  <c r="B28" i="27" s="1"/>
  <c r="AW22" i="1"/>
  <c r="B28" i="26" s="1"/>
  <c r="AI22" i="1"/>
  <c r="AH22" i="1"/>
  <c r="AG22" i="1"/>
  <c r="AF22" i="1"/>
  <c r="AE22" i="1"/>
  <c r="BE21" i="1"/>
  <c r="B27" i="30" s="1"/>
  <c r="BC21" i="1"/>
  <c r="B27" i="29" s="1"/>
  <c r="BA21" i="1"/>
  <c r="B27" i="28" s="1"/>
  <c r="AY21" i="1"/>
  <c r="B27" i="27" s="1"/>
  <c r="AW21" i="1"/>
  <c r="B27" i="26" s="1"/>
  <c r="AI21" i="1"/>
  <c r="AH21" i="1"/>
  <c r="AG21" i="1"/>
  <c r="AF21" i="1"/>
  <c r="AE21" i="1"/>
  <c r="BE20" i="1"/>
  <c r="B26" i="30" s="1"/>
  <c r="BC20" i="1"/>
  <c r="B26" i="29" s="1"/>
  <c r="BA20" i="1"/>
  <c r="B26" i="28" s="1"/>
  <c r="AY20" i="1"/>
  <c r="B26" i="27" s="1"/>
  <c r="AW20" i="1"/>
  <c r="B26" i="26" s="1"/>
  <c r="AI20" i="1"/>
  <c r="AH20" i="1"/>
  <c r="AG20" i="1"/>
  <c r="AF20" i="1"/>
  <c r="AE20" i="1"/>
  <c r="J20" i="1"/>
  <c r="B20" i="1"/>
  <c r="BE19" i="1"/>
  <c r="B25" i="30" s="1"/>
  <c r="BC19" i="1"/>
  <c r="B25" i="29" s="1"/>
  <c r="BA19" i="1"/>
  <c r="B25" i="28" s="1"/>
  <c r="AY19" i="1"/>
  <c r="B25" i="27" s="1"/>
  <c r="AW19" i="1"/>
  <c r="B25" i="26" s="1"/>
  <c r="AI19" i="1"/>
  <c r="AH19" i="1"/>
  <c r="AG19" i="1"/>
  <c r="AF19" i="1"/>
  <c r="AE19" i="1"/>
  <c r="BE18" i="1"/>
  <c r="B24" i="30" s="1"/>
  <c r="BC18" i="1"/>
  <c r="B24" i="29" s="1"/>
  <c r="BA18" i="1"/>
  <c r="B24" i="28" s="1"/>
  <c r="AY18" i="1"/>
  <c r="B24" i="27" s="1"/>
  <c r="AW18" i="1"/>
  <c r="B24" i="26" s="1"/>
  <c r="AI18" i="1"/>
  <c r="AH18" i="1"/>
  <c r="AG18" i="1"/>
  <c r="AF18" i="1"/>
  <c r="AE18" i="1"/>
  <c r="H18" i="1"/>
  <c r="BE17" i="1"/>
  <c r="B23" i="30" s="1"/>
  <c r="BC17" i="1"/>
  <c r="B23" i="29" s="1"/>
  <c r="BA17" i="1"/>
  <c r="B23" i="28" s="1"/>
  <c r="AY17" i="1"/>
  <c r="B23" i="27" s="1"/>
  <c r="AW17" i="1"/>
  <c r="B23" i="26" s="1"/>
  <c r="AI17" i="1"/>
  <c r="AH17" i="1"/>
  <c r="AG17" i="1"/>
  <c r="AF17" i="1"/>
  <c r="AE17" i="1"/>
  <c r="D17" i="1"/>
  <c r="BE16" i="1"/>
  <c r="B22" i="30" s="1"/>
  <c r="BC16" i="1"/>
  <c r="B22" i="29" s="1"/>
  <c r="BA16" i="1"/>
  <c r="B22" i="28" s="1"/>
  <c r="AY16" i="1"/>
  <c r="B22" i="27" s="1"/>
  <c r="AW16" i="1"/>
  <c r="B22" i="26" s="1"/>
  <c r="AI16" i="1"/>
  <c r="AH16" i="1"/>
  <c r="AG16" i="1"/>
  <c r="AF16" i="1"/>
  <c r="AE16" i="1"/>
  <c r="BE15" i="1"/>
  <c r="B21" i="30" s="1"/>
  <c r="BC15" i="1"/>
  <c r="B21" i="29" s="1"/>
  <c r="BA15" i="1"/>
  <c r="B21" i="28" s="1"/>
  <c r="AY15" i="1"/>
  <c r="B21" i="27" s="1"/>
  <c r="AW15" i="1"/>
  <c r="B21" i="26" s="1"/>
  <c r="AI15" i="1"/>
  <c r="AH15" i="1"/>
  <c r="AG15" i="1"/>
  <c r="AF15" i="1"/>
  <c r="AE15" i="1"/>
  <c r="D15" i="1"/>
  <c r="BE14" i="1"/>
  <c r="B20" i="30" s="1"/>
  <c r="BC14" i="1"/>
  <c r="B20" i="29" s="1"/>
  <c r="BA14" i="1"/>
  <c r="B20" i="28" s="1"/>
  <c r="AY14" i="1"/>
  <c r="B20" i="27" s="1"/>
  <c r="AW14" i="1"/>
  <c r="B20" i="26" s="1"/>
  <c r="AI14" i="1"/>
  <c r="AH14" i="1"/>
  <c r="AG14" i="1"/>
  <c r="AF14" i="1"/>
  <c r="AE14" i="1"/>
  <c r="J14" i="1"/>
  <c r="D14" i="1"/>
  <c r="BE13" i="1"/>
  <c r="B19" i="30" s="1"/>
  <c r="BC13" i="1"/>
  <c r="B19" i="29" s="1"/>
  <c r="BA13" i="1"/>
  <c r="B19" i="28" s="1"/>
  <c r="AY13" i="1"/>
  <c r="B19" i="27" s="1"/>
  <c r="AW13" i="1"/>
  <c r="B19" i="26" s="1"/>
  <c r="AI13" i="1"/>
  <c r="AH13" i="1"/>
  <c r="AG13" i="1"/>
  <c r="AF13" i="1"/>
  <c r="AE13" i="1"/>
  <c r="J13" i="1"/>
  <c r="BE12" i="1"/>
  <c r="B18" i="30" s="1"/>
  <c r="BC12" i="1"/>
  <c r="B18" i="29" s="1"/>
  <c r="BA12" i="1"/>
  <c r="B18" i="28" s="1"/>
  <c r="AY12" i="1"/>
  <c r="B18" i="27" s="1"/>
  <c r="AW12" i="1"/>
  <c r="B18" i="26" s="1"/>
  <c r="AI12" i="1"/>
  <c r="AH12" i="1"/>
  <c r="AG12" i="1"/>
  <c r="AF12" i="1"/>
  <c r="AE12" i="1"/>
  <c r="B12" i="1"/>
  <c r="BE11" i="1"/>
  <c r="B17" i="30" s="1"/>
  <c r="BC11" i="1"/>
  <c r="B17" i="29" s="1"/>
  <c r="BA11" i="1"/>
  <c r="B17" i="28" s="1"/>
  <c r="AY11" i="1"/>
  <c r="B17" i="27" s="1"/>
  <c r="AW11" i="1"/>
  <c r="B17" i="26" s="1"/>
  <c r="AI11" i="1"/>
  <c r="AH11" i="1"/>
  <c r="AG11" i="1"/>
  <c r="AF11" i="1"/>
  <c r="AE11" i="1"/>
  <c r="BE10" i="1"/>
  <c r="B16" i="30" s="1"/>
  <c r="BC10" i="1"/>
  <c r="B16" i="29" s="1"/>
  <c r="BA10" i="1"/>
  <c r="B16" i="28" s="1"/>
  <c r="AY10" i="1"/>
  <c r="B16" i="27" s="1"/>
  <c r="AW10" i="1"/>
  <c r="B16" i="26" s="1"/>
  <c r="AI10" i="1"/>
  <c r="AH10" i="1"/>
  <c r="AG10" i="1"/>
  <c r="AF10" i="1"/>
  <c r="AE10" i="1"/>
  <c r="BE9" i="1"/>
  <c r="B15" i="30" s="1"/>
  <c r="BC9" i="1"/>
  <c r="B15" i="29" s="1"/>
  <c r="BA9" i="1"/>
  <c r="B15" i="28" s="1"/>
  <c r="AY9" i="1"/>
  <c r="B15" i="27" s="1"/>
  <c r="AW9" i="1"/>
  <c r="B15" i="26" s="1"/>
  <c r="AI9" i="1"/>
  <c r="AH9" i="1"/>
  <c r="AG9" i="1"/>
  <c r="AF9" i="1"/>
  <c r="AE9" i="1"/>
  <c r="BE8" i="1"/>
  <c r="B14" i="30" s="1"/>
  <c r="BC8" i="1"/>
  <c r="B14" i="29" s="1"/>
  <c r="BA8" i="1"/>
  <c r="B14" i="28" s="1"/>
  <c r="AY8" i="1"/>
  <c r="B14" i="27" s="1"/>
  <c r="AW8" i="1"/>
  <c r="B14" i="26" s="1"/>
  <c r="AI8" i="1"/>
  <c r="AH8" i="1"/>
  <c r="AG8" i="1"/>
  <c r="AF8" i="1"/>
  <c r="AE8" i="1"/>
  <c r="H8" i="1"/>
  <c r="B8" i="1"/>
  <c r="BI7" i="1"/>
  <c r="BE7" i="1"/>
  <c r="B13" i="30" s="1"/>
  <c r="BC7" i="1"/>
  <c r="B13" i="29" s="1"/>
  <c r="BA7" i="1"/>
  <c r="B13" i="28" s="1"/>
  <c r="AY7" i="1"/>
  <c r="B13" i="27" s="1"/>
  <c r="AW7" i="1"/>
  <c r="B13" i="26" s="1"/>
  <c r="AI7" i="1"/>
  <c r="AH7" i="1"/>
  <c r="AG7" i="1"/>
  <c r="AF7" i="1"/>
  <c r="AE7" i="1"/>
  <c r="J7" i="1"/>
  <c r="F7" i="1"/>
  <c r="B7" i="1"/>
  <c r="BE6" i="1"/>
  <c r="B12" i="30" s="1"/>
  <c r="BC6" i="1"/>
  <c r="B12" i="29" s="1"/>
  <c r="BA6" i="1"/>
  <c r="B12" i="28" s="1"/>
  <c r="AY6" i="1"/>
  <c r="B12" i="27" s="1"/>
  <c r="AW6" i="1"/>
  <c r="B12" i="26" s="1"/>
  <c r="AI6" i="1"/>
  <c r="AH6" i="1"/>
  <c r="AG6" i="1"/>
  <c r="AF6" i="1"/>
  <c r="AE6" i="1"/>
  <c r="H6" i="1"/>
  <c r="D6" i="1"/>
  <c r="BE5" i="1"/>
  <c r="B11" i="30" s="1"/>
  <c r="BC5" i="1"/>
  <c r="B11" i="29" s="1"/>
  <c r="BA5" i="1"/>
  <c r="B11" i="28" s="1"/>
  <c r="AY5" i="1"/>
  <c r="B11" i="27" s="1"/>
  <c r="AW5" i="1"/>
  <c r="B11" i="26" s="1"/>
  <c r="AI5" i="1"/>
  <c r="AH5" i="1"/>
  <c r="AG5" i="1"/>
  <c r="AF5" i="1"/>
  <c r="AE5" i="1"/>
  <c r="J5" i="1"/>
  <c r="F5" i="1"/>
  <c r="B5" i="1"/>
  <c r="BE4" i="1"/>
  <c r="B10" i="30" s="1"/>
  <c r="BC4" i="1"/>
  <c r="B10" i="29" s="1"/>
  <c r="BA4" i="1"/>
  <c r="B10" i="28" s="1"/>
  <c r="AY4" i="1"/>
  <c r="B10" i="27" s="1"/>
  <c r="AW4" i="1"/>
  <c r="B10" i="26" s="1"/>
  <c r="AI4" i="1"/>
  <c r="AH4" i="1"/>
  <c r="AG4" i="1"/>
  <c r="AF4" i="1"/>
  <c r="AE4" i="1"/>
  <c r="J4" i="1"/>
  <c r="H4" i="1"/>
  <c r="F4" i="1"/>
  <c r="D4" i="1"/>
  <c r="BI3" i="1"/>
  <c r="BE3" i="1"/>
  <c r="B9" i="30" s="1"/>
  <c r="BC3" i="1"/>
  <c r="B9" i="29" s="1"/>
  <c r="BA3" i="1"/>
  <c r="B9" i="28" s="1"/>
  <c r="AY3" i="1"/>
  <c r="B9" i="27" s="1"/>
  <c r="AW3" i="1"/>
  <c r="B9" i="26" s="1"/>
  <c r="AI3" i="1"/>
  <c r="AH3" i="1"/>
  <c r="AG3" i="1"/>
  <c r="AF3" i="1"/>
  <c r="AE3" i="1"/>
  <c r="J3" i="1"/>
  <c r="H3" i="1"/>
  <c r="B3" i="1"/>
  <c r="F129" i="1" l="1"/>
  <c r="J129" i="1"/>
  <c r="J130" i="1"/>
  <c r="F32" i="1"/>
  <c r="D130" i="1"/>
  <c r="D124" i="1"/>
  <c r="H130" i="1"/>
  <c r="BD39" i="1"/>
  <c r="G24" i="30"/>
  <c r="G26" i="27"/>
  <c r="G33" i="29"/>
  <c r="G21" i="28"/>
  <c r="G30" i="27"/>
  <c r="D123" i="1"/>
  <c r="G19" i="27"/>
  <c r="G25" i="29"/>
  <c r="G29" i="29"/>
  <c r="G31" i="27"/>
  <c r="G32" i="29"/>
  <c r="AZ42" i="1"/>
  <c r="G24" i="26"/>
  <c r="AX43" i="1"/>
  <c r="G27" i="27"/>
  <c r="G26" i="29"/>
  <c r="G30" i="29"/>
  <c r="G32" i="27"/>
  <c r="G25" i="27"/>
  <c r="G29" i="27"/>
  <c r="BF38" i="1"/>
  <c r="G28" i="27"/>
  <c r="G28" i="29"/>
  <c r="G31" i="29"/>
  <c r="G33" i="27"/>
  <c r="BB41" i="1"/>
  <c r="G24" i="28"/>
  <c r="G27" i="29"/>
  <c r="F27" i="1"/>
  <c r="AN31" i="1" l="1"/>
  <c r="O17" i="1"/>
  <c r="AO363" i="1"/>
  <c r="AK16" i="1"/>
  <c r="AL372" i="1"/>
  <c r="S181" i="1"/>
  <c r="O39" i="1"/>
  <c r="P11" i="1"/>
  <c r="AX24" i="1"/>
  <c r="BF203" i="1"/>
  <c r="BD25" i="1"/>
  <c r="AZ215" i="1"/>
  <c r="BD187" i="1"/>
  <c r="AX228" i="1"/>
  <c r="S25" i="1"/>
  <c r="M10" i="1"/>
  <c r="P26" i="1"/>
  <c r="BF56" i="1"/>
  <c r="AM20" i="1"/>
  <c r="AX48" i="1"/>
  <c r="BF10" i="1"/>
  <c r="U24" i="1"/>
  <c r="AN24" i="1"/>
  <c r="AZ246" i="1"/>
  <c r="S30" i="1"/>
  <c r="AN5" i="1"/>
  <c r="AO29" i="1"/>
  <c r="BB70" i="1"/>
  <c r="BD3" i="1"/>
  <c r="BB245" i="1"/>
  <c r="AL15" i="1"/>
  <c r="BB385" i="1"/>
  <c r="S183" i="1"/>
  <c r="AM371" i="1"/>
  <c r="BD384" i="1"/>
  <c r="AX226" i="1"/>
  <c r="AZ199" i="1"/>
  <c r="Q14" i="1"/>
  <c r="AX186" i="1"/>
  <c r="AK33" i="1"/>
  <c r="AX239" i="1"/>
  <c r="U40" i="1"/>
  <c r="AK11" i="1"/>
  <c r="BF48" i="1"/>
  <c r="BD198" i="1"/>
  <c r="BD44" i="1"/>
  <c r="BD191" i="1"/>
  <c r="BF186" i="1"/>
  <c r="AZ240" i="1"/>
  <c r="W31" i="1"/>
  <c r="Q13" i="1"/>
  <c r="BB49" i="1"/>
  <c r="BB36" i="1"/>
  <c r="BD190" i="1"/>
  <c r="AM7" i="1"/>
  <c r="AK32" i="1"/>
  <c r="T365" i="1"/>
  <c r="BB52" i="1"/>
  <c r="U30" i="1"/>
  <c r="BF208" i="1"/>
  <c r="T33" i="1"/>
  <c r="AK371" i="1"/>
  <c r="BF18" i="1"/>
  <c r="N24" i="1"/>
  <c r="BD24" i="1"/>
  <c r="AK38" i="1"/>
  <c r="AZ368" i="1"/>
  <c r="AX363" i="1"/>
  <c r="O20" i="1"/>
  <c r="BF198" i="1"/>
  <c r="BF245" i="1"/>
  <c r="AZ217" i="1"/>
  <c r="AX49" i="1"/>
  <c r="AM181" i="1"/>
  <c r="AX377" i="1"/>
  <c r="M3" i="1"/>
  <c r="BF58" i="1"/>
  <c r="AZ4" i="1"/>
  <c r="BF54" i="1"/>
  <c r="BB10" i="1"/>
  <c r="BB209" i="1"/>
  <c r="AZ18" i="1"/>
  <c r="AZ216" i="1"/>
  <c r="BB23" i="1"/>
  <c r="AZ29" i="1"/>
  <c r="BD53" i="1"/>
  <c r="AZ20" i="1"/>
  <c r="BF380" i="1"/>
  <c r="M11" i="1"/>
  <c r="Q35" i="1"/>
  <c r="AZ35" i="1"/>
  <c r="BB26" i="1"/>
  <c r="AK10" i="1"/>
  <c r="BD64" i="1"/>
  <c r="BD241" i="1"/>
  <c r="Q408" i="1"/>
  <c r="BB213" i="1"/>
  <c r="AM38" i="1"/>
  <c r="M38" i="1"/>
  <c r="V371" i="1"/>
  <c r="AX222" i="1"/>
  <c r="BB247" i="1"/>
  <c r="AK22" i="1"/>
  <c r="BD211" i="1"/>
  <c r="AZ21" i="1"/>
  <c r="BD208" i="1"/>
  <c r="BD203" i="1"/>
  <c r="P15" i="1"/>
  <c r="N43" i="1"/>
  <c r="AZ218" i="1"/>
  <c r="O29" i="1"/>
  <c r="S13" i="1"/>
  <c r="AL6" i="1"/>
  <c r="BD227" i="1"/>
  <c r="AZ205" i="1"/>
  <c r="BD65" i="1"/>
  <c r="S33" i="1"/>
  <c r="BF12" i="1"/>
  <c r="BF33" i="1"/>
  <c r="U16" i="1"/>
  <c r="AM25" i="1"/>
  <c r="N362" i="1"/>
  <c r="W9" i="1"/>
  <c r="BD220" i="1"/>
  <c r="O5" i="1"/>
  <c r="AZ376" i="1"/>
  <c r="AL7" i="1"/>
  <c r="AK8" i="1"/>
  <c r="AK182" i="1"/>
  <c r="V25" i="1"/>
  <c r="AX54" i="1"/>
  <c r="O24" i="1"/>
  <c r="AK374" i="1"/>
  <c r="BD362" i="1"/>
  <c r="S19" i="1"/>
  <c r="AX188" i="1"/>
  <c r="BD242" i="1"/>
  <c r="BB379" i="1"/>
  <c r="W14" i="1"/>
  <c r="W5" i="1"/>
  <c r="BD194" i="1"/>
  <c r="S12" i="1"/>
  <c r="AK43" i="1"/>
  <c r="AO19" i="1"/>
  <c r="BD32" i="1"/>
  <c r="AM30" i="1"/>
  <c r="BD195" i="1"/>
  <c r="W28" i="1"/>
  <c r="AZ189" i="1"/>
  <c r="T41" i="1"/>
  <c r="AZ39" i="1"/>
  <c r="AM36" i="1"/>
  <c r="AO7" i="1"/>
  <c r="W369" i="1"/>
  <c r="AZ51" i="1"/>
  <c r="AZ242" i="1"/>
  <c r="BD55" i="1"/>
  <c r="BF60" i="1"/>
  <c r="N30" i="1"/>
  <c r="W36" i="1"/>
  <c r="Q32" i="1"/>
  <c r="BD27" i="1"/>
  <c r="Q33" i="1"/>
  <c r="AZ6" i="1"/>
  <c r="BB226" i="1"/>
  <c r="BB371" i="1"/>
  <c r="AZ48" i="1"/>
  <c r="BB62" i="1"/>
  <c r="BF206" i="1"/>
  <c r="AZ235" i="1"/>
  <c r="BD213" i="1"/>
  <c r="AZ47" i="1"/>
  <c r="AX67" i="1"/>
  <c r="M34" i="1"/>
  <c r="V8" i="1"/>
  <c r="BF365" i="1"/>
  <c r="BB181" i="1"/>
  <c r="AX238" i="1"/>
  <c r="W32" i="1"/>
  <c r="BD209" i="1"/>
  <c r="BF207" i="1"/>
  <c r="AZ380" i="1"/>
  <c r="W18" i="1"/>
  <c r="AL40" i="1"/>
  <c r="U367" i="1"/>
  <c r="BB207" i="1"/>
  <c r="BF65" i="1"/>
  <c r="P17" i="1"/>
  <c r="AM365" i="1"/>
  <c r="AX20" i="1"/>
  <c r="BD61" i="1"/>
  <c r="BF59" i="1"/>
  <c r="U23" i="1"/>
  <c r="AX231" i="1"/>
  <c r="BD210" i="1"/>
  <c r="T364" i="1"/>
  <c r="AO15" i="1"/>
  <c r="BD7" i="1"/>
  <c r="BF46" i="1"/>
  <c r="V373" i="1"/>
  <c r="O38" i="1"/>
  <c r="AL26" i="1"/>
  <c r="BB45" i="1"/>
  <c r="V12" i="1"/>
  <c r="M42" i="1"/>
  <c r="U183" i="1"/>
  <c r="N69" i="1"/>
  <c r="AZ212" i="1"/>
  <c r="BF21" i="1"/>
  <c r="AZ188" i="1"/>
  <c r="P33" i="1"/>
  <c r="AK42" i="1"/>
  <c r="BB24" i="1"/>
  <c r="O4" i="1"/>
  <c r="N10" i="1"/>
  <c r="W35" i="1"/>
  <c r="S368" i="1"/>
  <c r="AK363" i="1"/>
  <c r="AX193" i="1"/>
  <c r="BF374" i="1"/>
  <c r="O22" i="1"/>
  <c r="T5" i="1"/>
  <c r="BF5" i="1"/>
  <c r="BD243" i="1"/>
  <c r="BF223" i="1"/>
  <c r="BF226" i="1"/>
  <c r="BF228" i="1"/>
  <c r="U369" i="1"/>
  <c r="AL25" i="1"/>
  <c r="V372" i="1"/>
  <c r="AZ209" i="1"/>
  <c r="AL21" i="1"/>
  <c r="T10" i="1"/>
  <c r="Q20" i="1"/>
  <c r="AM182" i="1"/>
  <c r="W183" i="1"/>
  <c r="AZ369" i="1"/>
  <c r="M17" i="1"/>
  <c r="AZ228" i="1"/>
  <c r="AX4" i="1"/>
  <c r="O21" i="1"/>
  <c r="AZ49" i="1"/>
  <c r="S29" i="1"/>
  <c r="AM39" i="1"/>
  <c r="BB11" i="1"/>
  <c r="AL371" i="1"/>
  <c r="BD63" i="1"/>
  <c r="AK13" i="1"/>
  <c r="AZ244" i="1"/>
  <c r="BF232" i="1"/>
  <c r="BB235" i="1"/>
  <c r="AM15" i="1"/>
  <c r="P37" i="1"/>
  <c r="BB59" i="1"/>
  <c r="AK17" i="1"/>
  <c r="BF53" i="1"/>
  <c r="T23" i="1"/>
  <c r="S373" i="1"/>
  <c r="BF34" i="1"/>
  <c r="BB7" i="1"/>
  <c r="BB35" i="1"/>
  <c r="AX21" i="1"/>
  <c r="T370" i="1"/>
  <c r="AL363" i="1"/>
  <c r="AN4" i="1"/>
  <c r="AK14" i="1"/>
  <c r="M26" i="1"/>
  <c r="BD233" i="1"/>
  <c r="BB18" i="1"/>
  <c r="AM27" i="1"/>
  <c r="BD9" i="1"/>
  <c r="U3" i="1"/>
  <c r="BD60" i="1"/>
  <c r="BF11" i="1"/>
  <c r="AK18" i="1"/>
  <c r="V183" i="1"/>
  <c r="AZ50" i="1"/>
  <c r="O32" i="1"/>
  <c r="M20" i="1"/>
  <c r="BF381" i="1"/>
  <c r="AL41" i="1"/>
  <c r="BD40" i="1"/>
  <c r="BD30" i="1"/>
  <c r="BB236" i="1"/>
  <c r="BB64" i="1"/>
  <c r="BD4" i="1"/>
  <c r="AX192" i="1"/>
  <c r="U12" i="1"/>
  <c r="AL30" i="1"/>
  <c r="AN373" i="1"/>
  <c r="P23" i="1"/>
  <c r="U17" i="1"/>
  <c r="AO31" i="1"/>
  <c r="BB32" i="1"/>
  <c r="AX204" i="1"/>
  <c r="AN21" i="1"/>
  <c r="M8" i="1"/>
  <c r="Q28" i="1"/>
  <c r="AK372" i="1"/>
  <c r="W30" i="1"/>
  <c r="BD67" i="1"/>
  <c r="P362" i="1"/>
  <c r="BB208" i="1"/>
  <c r="AO8" i="1"/>
  <c r="AL369" i="1"/>
  <c r="P28" i="1"/>
  <c r="BF384" i="1"/>
  <c r="AX368" i="1"/>
  <c r="AX223" i="1"/>
  <c r="AM29" i="1"/>
  <c r="P13" i="1"/>
  <c r="AZ245" i="1"/>
  <c r="W181" i="1"/>
  <c r="AO10" i="1"/>
  <c r="U34" i="1"/>
  <c r="BB48" i="1"/>
  <c r="AZ64" i="1"/>
  <c r="Q9" i="1"/>
  <c r="AX234" i="1"/>
  <c r="AK6" i="1"/>
  <c r="Q3" i="1"/>
  <c r="AZ66" i="1"/>
  <c r="V28" i="1"/>
  <c r="AX187" i="1"/>
  <c r="AX203" i="1"/>
  <c r="BB60" i="1"/>
  <c r="BD38" i="1"/>
  <c r="W25" i="1"/>
  <c r="BF57" i="1"/>
  <c r="V30" i="1"/>
  <c r="AZ58" i="1"/>
  <c r="AK40" i="1"/>
  <c r="BD41" i="1"/>
  <c r="AZ248" i="1"/>
  <c r="BB65" i="1"/>
  <c r="U368" i="1"/>
  <c r="BF70" i="1"/>
  <c r="M19" i="1"/>
  <c r="AX51" i="1"/>
  <c r="BD14" i="1"/>
  <c r="AZ45" i="1"/>
  <c r="BF43" i="1"/>
  <c r="BD36" i="1"/>
  <c r="BD70" i="1"/>
  <c r="AK364" i="1"/>
  <c r="AX375" i="1"/>
  <c r="AL16" i="1"/>
  <c r="N33" i="1"/>
  <c r="BB228" i="1"/>
  <c r="AL11" i="1"/>
  <c r="AZ52" i="1"/>
  <c r="AX364" i="1"/>
  <c r="AX376" i="1"/>
  <c r="BF238" i="1"/>
  <c r="AX185" i="1"/>
  <c r="BF19" i="1"/>
  <c r="S18" i="1"/>
  <c r="AN34" i="1"/>
  <c r="AM31" i="1"/>
  <c r="N23" i="1"/>
  <c r="Q25" i="1"/>
  <c r="O18" i="1"/>
  <c r="BF243" i="1"/>
  <c r="AX32" i="1"/>
  <c r="S35" i="1"/>
  <c r="M16" i="1"/>
  <c r="AX232" i="1"/>
  <c r="P38" i="1"/>
  <c r="BB367" i="1"/>
  <c r="AX190" i="1"/>
  <c r="BD21" i="1"/>
  <c r="AK7" i="1"/>
  <c r="N13" i="1"/>
  <c r="W21" i="1"/>
  <c r="AZ16" i="1"/>
  <c r="AO21" i="1"/>
  <c r="BD229" i="1"/>
  <c r="BB366" i="1"/>
  <c r="AZ247" i="1"/>
  <c r="AL10" i="1"/>
  <c r="BF239" i="1"/>
  <c r="M37" i="1"/>
  <c r="AL182" i="1"/>
  <c r="T181" i="1"/>
  <c r="S369" i="1"/>
  <c r="BF13" i="1"/>
  <c r="AM22" i="1"/>
  <c r="AZ8" i="1"/>
  <c r="P7" i="1"/>
  <c r="AK20" i="1"/>
  <c r="V367" i="1"/>
  <c r="O362" i="1"/>
  <c r="AZ204" i="1"/>
  <c r="AX29" i="1"/>
  <c r="AZ375" i="1"/>
  <c r="BD239" i="1"/>
  <c r="U7" i="1"/>
  <c r="S23" i="1"/>
  <c r="O13" i="1"/>
  <c r="AK366" i="1"/>
  <c r="AZ233" i="1"/>
  <c r="N14" i="1"/>
  <c r="AX70" i="1"/>
  <c r="BF227" i="1"/>
  <c r="BF222" i="1"/>
  <c r="AZ46" i="1"/>
  <c r="V16" i="1"/>
  <c r="U35" i="1"/>
  <c r="BB227" i="1"/>
  <c r="AN39" i="1"/>
  <c r="BB44" i="1"/>
  <c r="P31" i="1"/>
  <c r="AM8" i="1"/>
  <c r="BB212" i="1"/>
  <c r="Q36" i="1"/>
  <c r="BF17" i="1"/>
  <c r="AL368" i="1"/>
  <c r="AL9" i="1"/>
  <c r="AZ364" i="1"/>
  <c r="AZ57" i="1"/>
  <c r="BF383" i="1"/>
  <c r="BD200" i="1"/>
  <c r="AZ221" i="1"/>
  <c r="AN29" i="1"/>
  <c r="AZ219" i="1"/>
  <c r="AX40" i="1"/>
  <c r="AZ55" i="1"/>
  <c r="AK34" i="1"/>
  <c r="U28" i="1"/>
  <c r="N27" i="1"/>
  <c r="BF364" i="1"/>
  <c r="U41" i="1"/>
  <c r="AK367" i="1"/>
  <c r="BF216" i="1"/>
  <c r="W29" i="1"/>
  <c r="V13" i="1"/>
  <c r="U27" i="1"/>
  <c r="AN367" i="1"/>
  <c r="W366" i="1"/>
  <c r="BB237" i="1"/>
  <c r="AZ67" i="1"/>
  <c r="BB51" i="1"/>
  <c r="AX65" i="1"/>
  <c r="P14" i="1"/>
  <c r="Q6" i="1"/>
  <c r="AN33" i="1"/>
  <c r="V18" i="1"/>
  <c r="AX198" i="1"/>
  <c r="Q15" i="1"/>
  <c r="AK373" i="1"/>
  <c r="N40" i="1"/>
  <c r="N12" i="1"/>
  <c r="AK368" i="1"/>
  <c r="AX30" i="1"/>
  <c r="BB232" i="1"/>
  <c r="BF184" i="1"/>
  <c r="N37" i="1"/>
  <c r="BD26" i="1"/>
  <c r="AZ61" i="1"/>
  <c r="BF373" i="1"/>
  <c r="T375" i="1"/>
  <c r="P25" i="1"/>
  <c r="AK41" i="1"/>
  <c r="BB22" i="1"/>
  <c r="BD228" i="1"/>
  <c r="M44" i="1"/>
  <c r="BF247" i="1"/>
  <c r="BB231" i="1"/>
  <c r="AZ62" i="1"/>
  <c r="BD363" i="1"/>
  <c r="AK365" i="1"/>
  <c r="S16" i="1"/>
  <c r="S372" i="1"/>
  <c r="BB29" i="1"/>
  <c r="AZ236" i="1"/>
  <c r="AN366" i="1"/>
  <c r="BF26" i="1"/>
  <c r="AM17" i="1"/>
  <c r="BF382" i="1"/>
  <c r="BF50" i="1"/>
  <c r="Q181" i="1"/>
  <c r="T32" i="1"/>
  <c r="AZ243" i="1"/>
  <c r="V20" i="1"/>
  <c r="AZ54" i="1"/>
  <c r="AK362" i="1"/>
  <c r="BF22" i="1"/>
  <c r="V364" i="1"/>
  <c r="T374" i="1"/>
  <c r="T39" i="1"/>
  <c r="AZ370" i="1"/>
  <c r="AO22" i="1"/>
  <c r="BB199" i="1"/>
  <c r="BB221" i="1"/>
  <c r="AX184" i="1"/>
  <c r="BD368" i="1"/>
  <c r="V374" i="1"/>
  <c r="M41" i="1"/>
  <c r="AZ203" i="1"/>
  <c r="BD219" i="1"/>
  <c r="U39" i="1"/>
  <c r="AX63" i="1"/>
  <c r="AZ381" i="1"/>
  <c r="Q34" i="1"/>
  <c r="AK29" i="1"/>
  <c r="AM19" i="1"/>
  <c r="BB191" i="1"/>
  <c r="O35" i="1"/>
  <c r="AN10" i="1"/>
  <c r="AZ382" i="1"/>
  <c r="P32" i="1"/>
  <c r="AX64" i="1"/>
  <c r="U181" i="1"/>
  <c r="BD10" i="1"/>
  <c r="AO23" i="1"/>
  <c r="U32" i="1"/>
  <c r="M35" i="1"/>
  <c r="AX370" i="1"/>
  <c r="BD20" i="1"/>
  <c r="BB374" i="1"/>
  <c r="AZ202" i="1"/>
  <c r="AN12" i="1"/>
  <c r="M7" i="1"/>
  <c r="AN368" i="1"/>
  <c r="BF20" i="1"/>
  <c r="AK31" i="1"/>
  <c r="AX27" i="1"/>
  <c r="AX381" i="1"/>
  <c r="BB219" i="1"/>
  <c r="BB369" i="1"/>
  <c r="BB196" i="1"/>
  <c r="AK35" i="1"/>
  <c r="AN9" i="1"/>
  <c r="AM4" i="1"/>
  <c r="AX367" i="1"/>
  <c r="U11" i="1"/>
  <c r="AX25" i="1"/>
  <c r="BB5" i="1"/>
  <c r="BF369" i="1"/>
  <c r="AN365" i="1"/>
  <c r="U29" i="1"/>
  <c r="BF230" i="1"/>
  <c r="BD58" i="1"/>
  <c r="BB66" i="1"/>
  <c r="AZ238" i="1"/>
  <c r="BD48" i="1"/>
  <c r="V27" i="1"/>
  <c r="AX42" i="1"/>
  <c r="AZ33" i="1"/>
  <c r="BB67" i="1"/>
  <c r="BF45" i="1"/>
  <c r="M362" i="1"/>
  <c r="S362" i="1"/>
  <c r="S36" i="1"/>
  <c r="AX68" i="1"/>
  <c r="AX15" i="1"/>
  <c r="BF248" i="1"/>
  <c r="BF377" i="1"/>
  <c r="BD47" i="1"/>
  <c r="T29" i="1"/>
  <c r="BF218" i="1"/>
  <c r="Q24" i="1"/>
  <c r="N39" i="1"/>
  <c r="BD248" i="1"/>
  <c r="AZ363" i="1"/>
  <c r="U373" i="1"/>
  <c r="AN16" i="1"/>
  <c r="N181" i="1"/>
  <c r="BD37" i="1"/>
  <c r="AZ191" i="1"/>
  <c r="AX220" i="1"/>
  <c r="AO369" i="1"/>
  <c r="BD370" i="1"/>
  <c r="BD69" i="1"/>
  <c r="AM183" i="1"/>
  <c r="T19" i="1"/>
  <c r="BD197" i="1"/>
  <c r="U21" i="1"/>
  <c r="AX47" i="1"/>
  <c r="Q16" i="1"/>
  <c r="AL181" i="1"/>
  <c r="BF191" i="1"/>
  <c r="W19" i="1"/>
  <c r="AL29" i="1"/>
  <c r="S24" i="1"/>
  <c r="N22" i="1"/>
  <c r="BB190" i="1"/>
  <c r="BB13" i="1"/>
  <c r="AX218" i="1"/>
  <c r="U25" i="1"/>
  <c r="AX50" i="1"/>
  <c r="BB14" i="1"/>
  <c r="AX201" i="1"/>
  <c r="BB12" i="1"/>
  <c r="BF62" i="1"/>
  <c r="Q8" i="1"/>
  <c r="V36" i="1"/>
  <c r="BF241" i="1"/>
  <c r="AZ22" i="1"/>
  <c r="W34" i="1"/>
  <c r="BD28" i="1"/>
  <c r="AZ372" i="1"/>
  <c r="O19" i="1"/>
  <c r="N32" i="1"/>
  <c r="T26" i="1"/>
  <c r="S9" i="1"/>
  <c r="AN362" i="1"/>
  <c r="O6" i="1"/>
  <c r="W16" i="1"/>
  <c r="Q29" i="1"/>
  <c r="T37" i="1"/>
  <c r="V181" i="1"/>
  <c r="AX227" i="1"/>
  <c r="AM33" i="1"/>
  <c r="AO37" i="1"/>
  <c r="AX215" i="1"/>
  <c r="AK181" i="1"/>
  <c r="AN27" i="1"/>
  <c r="U365" i="1"/>
  <c r="U184" i="1"/>
  <c r="V24" i="1"/>
  <c r="AZ207" i="1"/>
  <c r="BD235" i="1"/>
  <c r="AZ383" i="1"/>
  <c r="U371" i="1"/>
  <c r="AO372" i="1"/>
  <c r="N16" i="1"/>
  <c r="BF237" i="1"/>
  <c r="BD62" i="1"/>
  <c r="BB246" i="1"/>
  <c r="AL4" i="1"/>
  <c r="BB54" i="1"/>
  <c r="AX224" i="1"/>
  <c r="BF23" i="1"/>
  <c r="BD202" i="1"/>
  <c r="U36" i="1"/>
  <c r="BB210" i="1"/>
  <c r="BB375" i="1"/>
  <c r="AX197" i="1"/>
  <c r="AX384" i="1"/>
  <c r="AM35" i="1"/>
  <c r="BF370" i="1"/>
  <c r="AK24" i="1"/>
  <c r="U372" i="1"/>
  <c r="BD35" i="1"/>
  <c r="AN14" i="1"/>
  <c r="AX216" i="1"/>
  <c r="BF14" i="1"/>
  <c r="AL8" i="1"/>
  <c r="AX60" i="1"/>
  <c r="BF242" i="1"/>
  <c r="P6" i="1"/>
  <c r="BF15" i="1"/>
  <c r="BD11" i="1"/>
  <c r="AX244" i="1"/>
  <c r="W17" i="1"/>
  <c r="BF211" i="1"/>
  <c r="BD381" i="1"/>
  <c r="BD6" i="1"/>
  <c r="AX371" i="1"/>
  <c r="S5" i="1"/>
  <c r="BD22" i="1"/>
  <c r="P8" i="1"/>
  <c r="BB188" i="1"/>
  <c r="S39" i="1"/>
  <c r="AK12" i="1"/>
  <c r="V32" i="1"/>
  <c r="U362" i="1"/>
  <c r="O69" i="1"/>
  <c r="BD23" i="1"/>
  <c r="BF29" i="1"/>
  <c r="BB214" i="1"/>
  <c r="O30" i="1"/>
  <c r="BB229" i="1"/>
  <c r="W24" i="1"/>
  <c r="AK28" i="1"/>
  <c r="BD247" i="1"/>
  <c r="BF52" i="1"/>
  <c r="BF47" i="1"/>
  <c r="AZ59" i="1"/>
  <c r="M5" i="1"/>
  <c r="AZ14" i="1"/>
  <c r="AO3" i="1"/>
  <c r="AZ43" i="1"/>
  <c r="N19" i="1"/>
  <c r="AX44" i="1"/>
  <c r="AZ366" i="1"/>
  <c r="S365" i="1"/>
  <c r="O41" i="1"/>
  <c r="S22" i="1"/>
  <c r="AL39" i="1"/>
  <c r="BF68" i="1"/>
  <c r="AX380" i="1"/>
  <c r="BB30" i="1"/>
  <c r="AZ190" i="1"/>
  <c r="BF3" i="1"/>
  <c r="N42" i="1"/>
  <c r="P16" i="1"/>
  <c r="AN371" i="1"/>
  <c r="BB50" i="1"/>
  <c r="BF366" i="1"/>
  <c r="W371" i="1"/>
  <c r="P22" i="1"/>
  <c r="Q4" i="1"/>
  <c r="AZ183" i="1"/>
  <c r="BD29" i="1"/>
  <c r="AZ63" i="1"/>
  <c r="M28" i="1"/>
  <c r="P36" i="1"/>
  <c r="T367" i="1"/>
  <c r="AL5" i="1"/>
  <c r="M30" i="1"/>
  <c r="AM363" i="1"/>
  <c r="AN11" i="1"/>
  <c r="AN37" i="1"/>
  <c r="AL370" i="1"/>
  <c r="BF213" i="1"/>
  <c r="S375" i="1"/>
  <c r="AZ192" i="1"/>
  <c r="AN25" i="1"/>
  <c r="BF199" i="1"/>
  <c r="BB365" i="1"/>
  <c r="U13" i="1"/>
  <c r="AX207" i="1"/>
  <c r="BB222" i="1"/>
  <c r="AM12" i="1"/>
  <c r="AM21" i="1"/>
  <c r="AZ7" i="1"/>
  <c r="Q19" i="1"/>
  <c r="N3" i="1"/>
  <c r="U38" i="1"/>
  <c r="BF51" i="1"/>
  <c r="BD375" i="1"/>
  <c r="V365" i="1"/>
  <c r="AX212" i="1"/>
  <c r="W23" i="1"/>
  <c r="AX211" i="1"/>
  <c r="O27" i="1"/>
  <c r="O11" i="1"/>
  <c r="BB370" i="1"/>
  <c r="W365" i="1"/>
  <c r="V23" i="1"/>
  <c r="AZ10" i="1"/>
  <c r="BF200" i="1"/>
  <c r="BD183" i="1"/>
  <c r="V39" i="1"/>
  <c r="AX41" i="1"/>
  <c r="O31" i="1"/>
  <c r="AZ223" i="1"/>
  <c r="W37" i="1"/>
  <c r="AX205" i="1"/>
  <c r="BF194" i="1"/>
  <c r="BF368" i="1"/>
  <c r="Q23" i="1"/>
  <c r="AM24" i="1"/>
  <c r="AZ68" i="1"/>
  <c r="U42" i="1"/>
  <c r="BD196" i="1"/>
  <c r="AX366" i="1"/>
  <c r="BD189" i="1"/>
  <c r="AX194" i="1"/>
  <c r="BF212" i="1"/>
  <c r="S6" i="1"/>
  <c r="AN17" i="1"/>
  <c r="V29" i="1"/>
  <c r="BD52" i="1"/>
  <c r="S3" i="1"/>
  <c r="AO365" i="1"/>
  <c r="AM10" i="1"/>
  <c r="BD68" i="1"/>
  <c r="AM14" i="1"/>
  <c r="AK4" i="1"/>
  <c r="AZ3" i="1"/>
  <c r="AX210" i="1"/>
  <c r="AX383" i="1"/>
  <c r="AL362" i="1"/>
  <c r="V362" i="1"/>
  <c r="AZ23" i="1"/>
  <c r="AL19" i="1"/>
  <c r="AO36" i="1"/>
  <c r="BD380" i="1"/>
  <c r="BB230" i="1"/>
  <c r="AZ44" i="1"/>
  <c r="BD364" i="1"/>
  <c r="AZ362" i="1"/>
  <c r="BD225" i="1"/>
  <c r="BF37" i="1"/>
  <c r="BD376" i="1"/>
  <c r="AX199" i="1"/>
  <c r="BD238" i="1"/>
  <c r="M247" i="1"/>
  <c r="P9" i="1"/>
  <c r="W370" i="1"/>
  <c r="M9" i="1"/>
  <c r="AX17" i="1"/>
  <c r="W26" i="1"/>
  <c r="AM370" i="1"/>
  <c r="AM40" i="1"/>
  <c r="AL32" i="1"/>
  <c r="M23" i="1"/>
  <c r="AO366" i="1"/>
  <c r="AL373" i="1"/>
  <c r="AZ28" i="1"/>
  <c r="AL31" i="1"/>
  <c r="AZ239" i="1"/>
  <c r="BD16" i="1"/>
  <c r="U20" i="1"/>
  <c r="AK39" i="1"/>
  <c r="AX221" i="1"/>
  <c r="BF219" i="1"/>
  <c r="P181" i="1"/>
  <c r="U374" i="1"/>
  <c r="M25" i="1"/>
  <c r="BB193" i="1"/>
  <c r="T12" i="1"/>
  <c r="W22" i="1"/>
  <c r="BF185" i="1"/>
  <c r="S26" i="1"/>
  <c r="AN8" i="1"/>
  <c r="AO27" i="1"/>
  <c r="AZ25" i="1"/>
  <c r="BD15" i="1"/>
  <c r="AM18" i="1"/>
  <c r="BD215" i="1"/>
  <c r="AO182" i="1"/>
  <c r="BB192" i="1"/>
  <c r="T369" i="1"/>
  <c r="O37" i="1"/>
  <c r="S15" i="1"/>
  <c r="BF183" i="1"/>
  <c r="AX53" i="1"/>
  <c r="AX200" i="1"/>
  <c r="AN19" i="1"/>
  <c r="T31" i="1"/>
  <c r="W4" i="1"/>
  <c r="BB19" i="1"/>
  <c r="BD382" i="1"/>
  <c r="BB15" i="1"/>
  <c r="U18" i="1"/>
  <c r="AX61" i="1"/>
  <c r="AL12" i="1"/>
  <c r="AX57" i="1"/>
  <c r="BD31" i="1"/>
  <c r="AN20" i="1"/>
  <c r="BB204" i="1"/>
  <c r="AK370" i="1"/>
  <c r="BD240" i="1"/>
  <c r="M29" i="1"/>
  <c r="V15" i="1"/>
  <c r="V35" i="1"/>
  <c r="BB241" i="1"/>
  <c r="P21" i="1"/>
  <c r="BF16" i="1"/>
  <c r="BB234" i="1"/>
  <c r="AN26" i="1"/>
  <c r="BB200" i="1"/>
  <c r="V33" i="1"/>
  <c r="AZ9" i="1"/>
  <c r="AZ371" i="1"/>
  <c r="T34" i="1"/>
  <c r="M36" i="1"/>
  <c r="BF205" i="1"/>
  <c r="AO12" i="1"/>
  <c r="AX217" i="1"/>
  <c r="O36" i="1"/>
  <c r="BB58" i="1"/>
  <c r="AX246" i="1"/>
  <c r="AX56" i="1"/>
  <c r="AK9" i="1"/>
  <c r="BB362" i="1"/>
  <c r="BD365" i="1"/>
  <c r="S42" i="1"/>
  <c r="AZ211" i="1"/>
  <c r="BD378" i="1"/>
  <c r="AX248" i="1"/>
  <c r="V21" i="1"/>
  <c r="N8" i="1"/>
  <c r="BF225" i="1"/>
  <c r="AL17" i="1"/>
  <c r="BD246" i="1"/>
  <c r="M12" i="1"/>
  <c r="AX12" i="1"/>
  <c r="BF190" i="1"/>
  <c r="N11" i="1"/>
  <c r="AZ385" i="1"/>
  <c r="AL14" i="1"/>
  <c r="AZ38" i="1"/>
  <c r="O247" i="1"/>
  <c r="P39" i="1"/>
  <c r="O34" i="1"/>
  <c r="BB223" i="1"/>
  <c r="P18" i="1"/>
  <c r="AX379" i="1"/>
  <c r="M33" i="1"/>
  <c r="BF64" i="1"/>
  <c r="BB197" i="1"/>
  <c r="AN3" i="1"/>
  <c r="AZ193" i="1"/>
  <c r="S38" i="1"/>
  <c r="V11" i="1"/>
  <c r="BF385" i="1"/>
  <c r="O40" i="1"/>
  <c r="AO14" i="1"/>
  <c r="AZ367" i="1"/>
  <c r="BD232" i="1"/>
  <c r="BD184" i="1"/>
  <c r="AO11" i="1"/>
  <c r="M18" i="1"/>
  <c r="AZ69" i="1"/>
  <c r="BF25" i="1"/>
  <c r="AX245" i="1"/>
  <c r="T4" i="1"/>
  <c r="BD186" i="1"/>
  <c r="S8" i="1"/>
  <c r="AO20" i="1"/>
  <c r="AX59" i="1"/>
  <c r="AN15" i="1"/>
  <c r="U4" i="1"/>
  <c r="AX58" i="1"/>
  <c r="BB239" i="1"/>
  <c r="BD383" i="1"/>
  <c r="AN36" i="1"/>
  <c r="AX241" i="1"/>
  <c r="BF209" i="1"/>
  <c r="AX247" i="1"/>
  <c r="BD56" i="1"/>
  <c r="AK5" i="1"/>
  <c r="BD185" i="1"/>
  <c r="AX229" i="1"/>
  <c r="T14" i="1"/>
  <c r="AO38" i="1"/>
  <c r="BD366" i="1"/>
  <c r="P69" i="1"/>
  <c r="BD204" i="1"/>
  <c r="Q27" i="1"/>
  <c r="AX66" i="1"/>
  <c r="AN13" i="1"/>
  <c r="AO24" i="1"/>
  <c r="BF30" i="1"/>
  <c r="AX23" i="1"/>
  <c r="BF234" i="1"/>
  <c r="S4" i="1"/>
  <c r="Q362" i="1"/>
  <c r="AL364" i="1"/>
  <c r="BD57" i="1"/>
  <c r="Q31" i="1"/>
  <c r="AM368" i="1"/>
  <c r="Q30" i="1"/>
  <c r="AZ31" i="1"/>
  <c r="BF44" i="1"/>
  <c r="AK3" i="1"/>
  <c r="BD192" i="1"/>
  <c r="AL38" i="1"/>
  <c r="M21" i="1"/>
  <c r="U31" i="1"/>
  <c r="AZ37" i="1"/>
  <c r="BD244" i="1"/>
  <c r="BF229" i="1"/>
  <c r="U366" i="1"/>
  <c r="T16" i="1"/>
  <c r="AK37" i="1"/>
  <c r="N34" i="1"/>
  <c r="AZ40" i="1"/>
  <c r="BD42" i="1"/>
  <c r="AO9" i="1"/>
  <c r="AZ65" i="1"/>
  <c r="BD66" i="1"/>
  <c r="N26" i="1"/>
  <c r="M22" i="1"/>
  <c r="AL24" i="1"/>
  <c r="W8" i="1"/>
  <c r="BB184" i="1"/>
  <c r="AM362" i="1"/>
  <c r="AX10" i="1"/>
  <c r="AM41" i="1"/>
  <c r="AZ234" i="1"/>
  <c r="AZ213" i="1"/>
  <c r="BD214" i="1"/>
  <c r="O28" i="1"/>
  <c r="V14" i="1"/>
  <c r="V368" i="1"/>
  <c r="AX233" i="1"/>
  <c r="AN38" i="1"/>
  <c r="AM16" i="1"/>
  <c r="W12" i="1"/>
  <c r="AX26" i="1"/>
  <c r="AX219" i="1"/>
  <c r="AX236" i="1"/>
  <c r="W39" i="1"/>
  <c r="AZ225" i="1"/>
  <c r="AM369" i="1"/>
  <c r="BD374" i="1"/>
  <c r="AX225" i="1"/>
  <c r="AK23" i="1"/>
  <c r="BD34" i="1"/>
  <c r="BD59" i="1"/>
  <c r="AX52" i="1"/>
  <c r="P12" i="1"/>
  <c r="S37" i="1"/>
  <c r="S366" i="1"/>
  <c r="T372" i="1"/>
  <c r="AO35" i="1"/>
  <c r="AX31" i="1"/>
  <c r="Q18" i="1"/>
  <c r="BD43" i="1"/>
  <c r="V9" i="1"/>
  <c r="AX62" i="1"/>
  <c r="T38" i="1"/>
  <c r="AL365" i="1"/>
  <c r="BB8" i="1"/>
  <c r="BD205" i="1"/>
  <c r="AL18" i="1"/>
  <c r="AX14" i="1"/>
  <c r="S17" i="1"/>
  <c r="V34" i="1"/>
  <c r="BB383" i="1"/>
  <c r="AO5" i="1"/>
  <c r="AZ70" i="1"/>
  <c r="O15" i="1"/>
  <c r="P19" i="1"/>
  <c r="BF201" i="1"/>
  <c r="AN7" i="1"/>
  <c r="BF6" i="1"/>
  <c r="AO4" i="1"/>
  <c r="V5" i="1"/>
  <c r="AX46" i="1"/>
  <c r="BF61" i="1"/>
  <c r="AZ195" i="1"/>
  <c r="BF27" i="1"/>
  <c r="BD54" i="1"/>
  <c r="N9" i="1"/>
  <c r="T43" i="1"/>
  <c r="AN364" i="1"/>
  <c r="Q26" i="1"/>
  <c r="BB224" i="1"/>
  <c r="P27" i="1"/>
  <c r="V7" i="1"/>
  <c r="O3" i="1"/>
  <c r="BD371" i="1"/>
  <c r="AZ229" i="1"/>
  <c r="P247" i="1"/>
  <c r="S31" i="1"/>
  <c r="BD49" i="1"/>
  <c r="S28" i="1"/>
  <c r="AX209" i="1"/>
  <c r="W27" i="1"/>
  <c r="AN372" i="1"/>
  <c r="BB248" i="1"/>
  <c r="AX8" i="1"/>
  <c r="BF375" i="1"/>
  <c r="BB40" i="1"/>
  <c r="BD216" i="1"/>
  <c r="T7" i="1"/>
  <c r="AN370" i="1"/>
  <c r="V369" i="1"/>
  <c r="AL20" i="1"/>
  <c r="BF49" i="1"/>
  <c r="N17" i="1"/>
  <c r="AX195" i="1"/>
  <c r="Q247" i="1"/>
  <c r="AX28" i="1"/>
  <c r="BF217" i="1"/>
  <c r="BB43" i="1"/>
  <c r="T40" i="1"/>
  <c r="AX69" i="1"/>
  <c r="AX230" i="1"/>
  <c r="AN18" i="1"/>
  <c r="AO13" i="1"/>
  <c r="O408" i="1"/>
  <c r="AM11" i="1"/>
  <c r="AX9" i="1"/>
  <c r="S364" i="1"/>
  <c r="BB31" i="1"/>
  <c r="M408" i="1"/>
  <c r="S44" i="1"/>
  <c r="AN182" i="1"/>
  <c r="U19" i="1"/>
  <c r="O16" i="1"/>
  <c r="BF32" i="1"/>
  <c r="AZ186" i="1"/>
  <c r="AX196" i="1"/>
  <c r="BF214" i="1"/>
  <c r="BD369" i="1"/>
  <c r="V370" i="1"/>
  <c r="AZ196" i="1"/>
  <c r="BB25" i="1"/>
  <c r="P4" i="1"/>
  <c r="BB33" i="1"/>
  <c r="BB382" i="1"/>
  <c r="AX55" i="1"/>
  <c r="BD12" i="1"/>
  <c r="BB201" i="1"/>
  <c r="AX5" i="1"/>
  <c r="BF189" i="1"/>
  <c r="BF40" i="1"/>
  <c r="T36" i="1"/>
  <c r="S27" i="1"/>
  <c r="BD17" i="1"/>
  <c r="BF197" i="1"/>
  <c r="N38" i="1"/>
  <c r="T35" i="1"/>
  <c r="AX37" i="1"/>
  <c r="AK21" i="1"/>
  <c r="BB53" i="1"/>
  <c r="BF379" i="1"/>
  <c r="P3" i="1"/>
  <c r="BF362" i="1"/>
  <c r="AX13" i="1"/>
  <c r="BF7" i="1"/>
  <c r="T18" i="1"/>
  <c r="N41" i="1"/>
  <c r="T17" i="1"/>
  <c r="AZ222" i="1"/>
  <c r="AL366" i="1"/>
  <c r="AX19" i="1"/>
  <c r="AN22" i="1"/>
  <c r="T13" i="1"/>
  <c r="AL3" i="1"/>
  <c r="AL27" i="1"/>
  <c r="BD231" i="1"/>
  <c r="O14" i="1"/>
  <c r="M6" i="1"/>
  <c r="BF66" i="1"/>
  <c r="AX240" i="1"/>
  <c r="W11" i="1"/>
  <c r="Q37" i="1"/>
  <c r="BD8" i="1"/>
  <c r="S14" i="1"/>
  <c r="BB211" i="1"/>
  <c r="S11" i="1"/>
  <c r="AZ184" i="1"/>
  <c r="Q69" i="1"/>
  <c r="AM367" i="1"/>
  <c r="BF55" i="1"/>
  <c r="AZ200" i="1"/>
  <c r="AZ379" i="1"/>
  <c r="AM13" i="1"/>
  <c r="AZ30" i="1"/>
  <c r="BF4" i="1"/>
  <c r="O8" i="1"/>
  <c r="S20" i="1"/>
  <c r="N4" i="1"/>
  <c r="N18" i="1"/>
  <c r="Q12" i="1"/>
  <c r="T371" i="1"/>
  <c r="AX33" i="1"/>
  <c r="BB206" i="1"/>
  <c r="BB364" i="1"/>
  <c r="AL22" i="1"/>
  <c r="N20" i="1"/>
  <c r="BB217" i="1"/>
  <c r="AK369" i="1"/>
  <c r="BF224" i="1"/>
  <c r="AX385" i="1"/>
  <c r="AM3" i="1"/>
  <c r="AM372" i="1"/>
  <c r="T368" i="1"/>
  <c r="AN28" i="1"/>
  <c r="P30" i="1"/>
  <c r="AO371" i="1"/>
  <c r="BD206" i="1"/>
  <c r="AO370" i="1"/>
  <c r="BB215" i="1"/>
  <c r="N5" i="1"/>
  <c r="BF204" i="1"/>
  <c r="AL367" i="1"/>
  <c r="T9" i="1"/>
  <c r="BD201" i="1"/>
  <c r="AN23" i="1"/>
  <c r="BB17" i="1"/>
  <c r="AZ232" i="1"/>
  <c r="O12" i="1"/>
  <c r="AZ378" i="1"/>
  <c r="AO28" i="1"/>
  <c r="V10" i="1"/>
  <c r="AO18" i="1"/>
  <c r="AZ34" i="1"/>
  <c r="T362" i="1"/>
  <c r="N25" i="1"/>
  <c r="AX208" i="1"/>
  <c r="AM37" i="1"/>
  <c r="AZ187" i="1"/>
  <c r="N6" i="1"/>
  <c r="T373" i="1"/>
  <c r="V22" i="1"/>
  <c r="AN35" i="1"/>
  <c r="BD367" i="1"/>
  <c r="AZ227" i="1"/>
  <c r="AX18" i="1"/>
  <c r="BB39" i="1"/>
  <c r="V6" i="1"/>
  <c r="V19" i="1"/>
  <c r="AK19" i="1"/>
  <c r="AM28" i="1"/>
  <c r="N408" i="1"/>
  <c r="AZ230" i="1"/>
  <c r="M15" i="1"/>
  <c r="AZ377" i="1"/>
  <c r="AL35" i="1"/>
  <c r="S32" i="1"/>
  <c r="U9" i="1"/>
  <c r="BB384" i="1"/>
  <c r="M24" i="1"/>
  <c r="AX35" i="1"/>
  <c r="T42" i="1"/>
  <c r="BF192" i="1"/>
  <c r="W368" i="1"/>
  <c r="BF202" i="1"/>
  <c r="AZ198" i="1"/>
  <c r="AL34" i="1"/>
  <c r="BF41" i="1"/>
  <c r="T8" i="1"/>
  <c r="BB216" i="1"/>
  <c r="AZ32" i="1"/>
  <c r="AK30" i="1"/>
  <c r="BB218" i="1"/>
  <c r="AL23" i="1"/>
  <c r="BF210" i="1"/>
  <c r="BB368" i="1"/>
  <c r="U14" i="1"/>
  <c r="AM373" i="1"/>
  <c r="BB186" i="1"/>
  <c r="BB198" i="1"/>
  <c r="AX6" i="1"/>
  <c r="BD234" i="1"/>
  <c r="BB244" i="1"/>
  <c r="T22" i="1"/>
  <c r="BF215" i="1"/>
  <c r="AZ56" i="1"/>
  <c r="P20" i="1"/>
  <c r="S7" i="1"/>
  <c r="W6" i="1"/>
  <c r="AX214" i="1"/>
  <c r="BB202" i="1"/>
  <c r="AO32" i="1"/>
  <c r="BB185" i="1"/>
  <c r="AX45" i="1"/>
  <c r="BD51" i="1"/>
  <c r="AX237" i="1"/>
  <c r="AZ60" i="1"/>
  <c r="AO367" i="1"/>
  <c r="AO16" i="1"/>
  <c r="AM366" i="1"/>
  <c r="V38" i="1"/>
  <c r="BD221" i="1"/>
  <c r="BD212" i="1"/>
  <c r="AL28" i="1"/>
  <c r="T21" i="1"/>
  <c r="M4" i="1"/>
  <c r="W367" i="1"/>
  <c r="AX34" i="1"/>
  <c r="V31" i="1"/>
  <c r="BB220" i="1"/>
  <c r="BB56" i="1"/>
  <c r="AM9" i="1"/>
  <c r="BD379" i="1"/>
  <c r="W362" i="1"/>
  <c r="BB194" i="1"/>
  <c r="AN6" i="1"/>
  <c r="BD223" i="1"/>
  <c r="BB376" i="1"/>
  <c r="AO364" i="1"/>
  <c r="U22" i="1"/>
  <c r="O25" i="1"/>
  <c r="AX189" i="1"/>
  <c r="BF233" i="1"/>
  <c r="T15" i="1"/>
  <c r="BB68" i="1"/>
  <c r="AX365" i="1"/>
  <c r="M39" i="1"/>
  <c r="BD385" i="1"/>
  <c r="S367" i="1"/>
  <c r="BF221" i="1"/>
  <c r="W15" i="1"/>
  <c r="AZ241" i="1"/>
  <c r="AX36" i="1"/>
  <c r="BD13" i="1"/>
  <c r="BB16" i="1"/>
  <c r="AO34" i="1"/>
  <c r="V3" i="1"/>
  <c r="AX362" i="1"/>
  <c r="BF39" i="1"/>
  <c r="M14" i="1"/>
  <c r="N29" i="1"/>
  <c r="AN30" i="1"/>
  <c r="BD5" i="1"/>
  <c r="BD236" i="1"/>
  <c r="M27" i="1"/>
  <c r="Q22" i="1"/>
  <c r="AZ15" i="1"/>
  <c r="BB195" i="1"/>
  <c r="BF231" i="1"/>
  <c r="BB187" i="1"/>
  <c r="S374" i="1"/>
  <c r="BD222" i="1"/>
  <c r="U370" i="1"/>
  <c r="Q7" i="1"/>
  <c r="U15" i="1"/>
  <c r="BF244" i="1"/>
  <c r="BI4" i="1"/>
  <c r="BD237" i="1"/>
  <c r="BF193" i="1"/>
  <c r="BB69" i="1"/>
  <c r="AK27" i="1"/>
  <c r="BB61" i="1"/>
  <c r="BB63" i="1"/>
  <c r="AZ41" i="1"/>
  <c r="BF28" i="1"/>
  <c r="AO362" i="1"/>
  <c r="T24" i="1"/>
  <c r="S40" i="1"/>
  <c r="AX22" i="1"/>
  <c r="AK36" i="1"/>
  <c r="BF67" i="1"/>
  <c r="AZ231" i="1"/>
  <c r="W10" i="1"/>
  <c r="BD19" i="1"/>
  <c r="M13" i="1"/>
  <c r="BB238" i="1"/>
  <c r="AZ214" i="1"/>
  <c r="BF63" i="1"/>
  <c r="S370" i="1"/>
  <c r="P29" i="1"/>
  <c r="U26" i="1"/>
  <c r="AO33" i="1"/>
  <c r="BB380" i="1"/>
  <c r="O42" i="1"/>
  <c r="AL13" i="1"/>
  <c r="T25" i="1"/>
  <c r="BB27" i="1"/>
  <c r="M69" i="1"/>
  <c r="AX39" i="1"/>
  <c r="BD217" i="1"/>
  <c r="AX243" i="1"/>
  <c r="AM364" i="1"/>
  <c r="BF220" i="1"/>
  <c r="BB363" i="1"/>
  <c r="M181" i="1"/>
  <c r="AZ19" i="1"/>
  <c r="BD50" i="1"/>
  <c r="S10" i="1"/>
  <c r="BD18" i="1"/>
  <c r="AZ26" i="1"/>
  <c r="T11" i="1"/>
  <c r="AZ13" i="1"/>
  <c r="BF236" i="1"/>
  <c r="AO17" i="1"/>
  <c r="BD230" i="1"/>
  <c r="N7" i="1"/>
  <c r="N31" i="1"/>
  <c r="U8" i="1"/>
  <c r="AZ53" i="1"/>
  <c r="BF246" i="1"/>
  <c r="BB378" i="1"/>
  <c r="AX191" i="1"/>
  <c r="BB205" i="1"/>
  <c r="AO26" i="1"/>
  <c r="AX242" i="1"/>
  <c r="BD199" i="1"/>
  <c r="BD218" i="1"/>
  <c r="AO30" i="1"/>
  <c r="S21" i="1"/>
  <c r="AK25" i="1"/>
  <c r="S34" i="1"/>
  <c r="BF195" i="1"/>
  <c r="BB243" i="1"/>
  <c r="BF36" i="1"/>
  <c r="AO6" i="1"/>
  <c r="T366" i="1"/>
  <c r="BB377" i="1"/>
  <c r="BB9" i="1"/>
  <c r="BB42" i="1"/>
  <c r="U5" i="1"/>
  <c r="AZ208" i="1"/>
  <c r="BF376" i="1"/>
  <c r="AX382" i="1"/>
  <c r="T3" i="1"/>
  <c r="AN32" i="1"/>
  <c r="AX16" i="1"/>
  <c r="BF240" i="1"/>
  <c r="BB3" i="1"/>
  <c r="S41" i="1"/>
  <c r="AZ11" i="1"/>
  <c r="AX372" i="1"/>
  <c r="AX202" i="1"/>
  <c r="T183" i="1"/>
  <c r="AZ197" i="1"/>
  <c r="AZ201" i="1"/>
  <c r="O7" i="1"/>
  <c r="BB233" i="1"/>
  <c r="T6" i="1"/>
  <c r="AN369" i="1"/>
  <c r="V17" i="1"/>
  <c r="BB381" i="1"/>
  <c r="BF235" i="1"/>
  <c r="W364" i="1"/>
  <c r="AZ224" i="1"/>
  <c r="M40" i="1"/>
  <c r="AX235" i="1"/>
  <c r="AZ194" i="1"/>
  <c r="AZ226" i="1"/>
  <c r="BB57" i="1"/>
  <c r="BB38" i="1"/>
  <c r="BB34" i="1"/>
  <c r="AO181" i="1"/>
  <c r="Q10" i="1"/>
  <c r="BF363" i="1"/>
  <c r="BF8" i="1"/>
  <c r="V366" i="1"/>
  <c r="P24" i="1"/>
  <c r="N35" i="1"/>
  <c r="AM34" i="1"/>
  <c r="S371" i="1"/>
  <c r="W372" i="1"/>
  <c r="BD45" i="1"/>
  <c r="BB203" i="1"/>
  <c r="BF69" i="1"/>
  <c r="AZ365" i="1"/>
  <c r="BD46" i="1"/>
  <c r="BF187" i="1"/>
  <c r="AX11" i="1"/>
  <c r="O33" i="1"/>
  <c r="W20" i="1"/>
  <c r="Q21" i="1"/>
  <c r="AZ206" i="1"/>
  <c r="N15" i="1"/>
  <c r="BD188" i="1"/>
  <c r="AZ27" i="1"/>
  <c r="T27" i="1"/>
  <c r="BB240" i="1"/>
  <c r="V4" i="1"/>
  <c r="BB47" i="1"/>
  <c r="U364" i="1"/>
  <c r="M32" i="1"/>
  <c r="BF9" i="1"/>
  <c r="V26" i="1"/>
  <c r="W373" i="1"/>
  <c r="AZ24" i="1"/>
  <c r="AZ5" i="1"/>
  <c r="U37" i="1"/>
  <c r="BD377" i="1"/>
  <c r="BD207" i="1"/>
  <c r="O26" i="1"/>
  <c r="O181" i="1"/>
  <c r="N21" i="1"/>
  <c r="BB6" i="1"/>
  <c r="BF367" i="1"/>
  <c r="W7" i="1"/>
  <c r="AZ210" i="1"/>
  <c r="P5" i="1"/>
  <c r="Q5" i="1"/>
  <c r="BF378" i="1"/>
  <c r="W33" i="1"/>
  <c r="AZ237" i="1"/>
  <c r="P34" i="1"/>
  <c r="AM26" i="1"/>
  <c r="W13" i="1"/>
  <c r="AL36" i="1"/>
  <c r="AX183" i="1"/>
  <c r="AX213" i="1"/>
  <c r="O23" i="1"/>
  <c r="AK26" i="1"/>
  <c r="AZ220" i="1"/>
  <c r="N36" i="1"/>
  <c r="Q11" i="1"/>
  <c r="BB21" i="1"/>
  <c r="M31" i="1"/>
  <c r="AO368" i="1"/>
  <c r="AM6" i="1"/>
  <c r="BF42" i="1"/>
  <c r="AZ12" i="1"/>
  <c r="BB37" i="1"/>
  <c r="BD33" i="1"/>
  <c r="BB189" i="1"/>
  <c r="BB55" i="1"/>
  <c r="U33" i="1"/>
  <c r="BB28" i="1"/>
  <c r="W3" i="1"/>
  <c r="BB20" i="1"/>
  <c r="BF35" i="1"/>
  <c r="AL33" i="1"/>
  <c r="BD224" i="1"/>
  <c r="BB46" i="1"/>
  <c r="P10" i="1"/>
  <c r="T30" i="1"/>
  <c r="BD226" i="1"/>
  <c r="AX7" i="1"/>
  <c r="AZ384" i="1"/>
  <c r="AX206" i="1"/>
  <c r="T20" i="1"/>
  <c r="AN181" i="1"/>
  <c r="AK15" i="1"/>
  <c r="BD245" i="1"/>
  <c r="AX38" i="1"/>
  <c r="Q17" i="1"/>
  <c r="AN363" i="1"/>
  <c r="AX369" i="1"/>
  <c r="AZ36" i="1"/>
  <c r="BB242" i="1"/>
  <c r="AM32" i="1"/>
  <c r="BB225" i="1"/>
  <c r="AM5" i="1"/>
  <c r="U6" i="1"/>
  <c r="N247" i="1"/>
  <c r="AZ17" i="1"/>
  <c r="V37" i="1"/>
  <c r="AZ185" i="1"/>
  <c r="BF24" i="1"/>
  <c r="AL37" i="1"/>
  <c r="P35" i="1"/>
  <c r="AL42" i="1"/>
  <c r="BF188" i="1"/>
  <c r="AM23" i="1"/>
  <c r="AX378" i="1"/>
  <c r="BD193" i="1"/>
  <c r="BF196" i="1"/>
  <c r="AO25" i="1"/>
  <c r="AX3" i="1"/>
  <c r="BB4" i="1"/>
  <c r="AL374" i="1"/>
  <c r="P408" i="1"/>
  <c r="O9" i="1"/>
  <c r="BF31" i="1"/>
</calcChain>
</file>

<file path=xl/sharedStrings.xml><?xml version="1.0" encoding="utf-8"?>
<sst xmlns="http://schemas.openxmlformats.org/spreadsheetml/2006/main" count="2014" uniqueCount="512">
  <si>
    <t>Mañana</t>
  </si>
  <si>
    <t>LUNES</t>
  </si>
  <si>
    <t>MARTES</t>
  </si>
  <si>
    <t>MIÉRCOLES</t>
  </si>
  <si>
    <t>JUEVES</t>
  </si>
  <si>
    <t>VIERNES</t>
  </si>
  <si>
    <t>Filtrar 2</t>
  </si>
  <si>
    <t>Filtra en 1 col</t>
  </si>
  <si>
    <t>Ordenado</t>
  </si>
  <si>
    <t>Pone Z</t>
  </si>
  <si>
    <t>Filtra</t>
  </si>
  <si>
    <t>Ordena con X</t>
  </si>
  <si>
    <t>Final M</t>
  </si>
  <si>
    <t>SI(SI.ERROR(BUSCARV(AW3;BJ$5:BK$32;2;FALSO);"Prof");BUSCARV(AW3;BJ$5:BK$32;2;FALSO);"MAL")</t>
  </si>
  <si>
    <t>Docente</t>
  </si>
  <si>
    <t>Cargo</t>
  </si>
  <si>
    <t>Lunes</t>
  </si>
  <si>
    <t>martes</t>
  </si>
  <si>
    <t>miércoles</t>
  </si>
  <si>
    <t>jueves</t>
  </si>
  <si>
    <t>viernes</t>
  </si>
  <si>
    <t>1Q</t>
  </si>
  <si>
    <t>Demarco Monica</t>
  </si>
  <si>
    <t>Prof.</t>
  </si>
  <si>
    <t>V</t>
  </si>
  <si>
    <t>T</t>
  </si>
  <si>
    <t>M</t>
  </si>
  <si>
    <t>A cubrir</t>
  </si>
  <si>
    <t>Almeyra Cecilia</t>
  </si>
  <si>
    <t>Antonucci Solange</t>
  </si>
  <si>
    <t>Barech Nieves</t>
  </si>
  <si>
    <t>Amato Marina</t>
  </si>
  <si>
    <t>Bruno Marianela</t>
  </si>
  <si>
    <t>Vice Directora</t>
  </si>
  <si>
    <t>Altuna Jazmin</t>
  </si>
  <si>
    <t>Alvarez Alejandra</t>
  </si>
  <si>
    <t>Arevalo M Emilia</t>
  </si>
  <si>
    <t>Benitez Laura</t>
  </si>
  <si>
    <t>Martinez Pablo</t>
  </si>
  <si>
    <t>Regente</t>
  </si>
  <si>
    <t>Barbosa Laura</t>
  </si>
  <si>
    <t>Bulfero Antonela</t>
  </si>
  <si>
    <t>Arriola Lorena</t>
  </si>
  <si>
    <t>Notta Alejandra</t>
  </si>
  <si>
    <t>Secretario</t>
  </si>
  <si>
    <t>Barech Nieve</t>
  </si>
  <si>
    <t>Berardoni Emilia</t>
  </si>
  <si>
    <t>Castellon Sabina</t>
  </si>
  <si>
    <t>Barrios Mariela</t>
  </si>
  <si>
    <t>Braile Belen</t>
  </si>
  <si>
    <t>Bustos Karina</t>
  </si>
  <si>
    <t>Conde Alicia</t>
  </si>
  <si>
    <t>Golfre Marta</t>
  </si>
  <si>
    <t>Precep.</t>
  </si>
  <si>
    <t>2Q</t>
  </si>
  <si>
    <t xml:space="preserve">Brambilla Carolina </t>
  </si>
  <si>
    <t>Caricato M José</t>
  </si>
  <si>
    <t>Cristensen Ignacio</t>
  </si>
  <si>
    <t>Bianchi Paola</t>
  </si>
  <si>
    <t>Canestrari Pablo</t>
  </si>
  <si>
    <t>Castellón Sabina</t>
  </si>
  <si>
    <t>D' Esposito Silvia</t>
  </si>
  <si>
    <t>Domecq Claudia</t>
  </si>
  <si>
    <t>Forteza Marcos</t>
  </si>
  <si>
    <t>Casas Elvira</t>
  </si>
  <si>
    <t>Casas M Lujan</t>
  </si>
  <si>
    <t>Ciolli Karina</t>
  </si>
  <si>
    <t>Farjat Gerardo</t>
  </si>
  <si>
    <t>Citro Sebastian</t>
  </si>
  <si>
    <t>Diamante Emilio</t>
  </si>
  <si>
    <t>Fluger Marisa</t>
  </si>
  <si>
    <t>Constanza Marin Barrera</t>
  </si>
  <si>
    <t>Valdez Karina</t>
  </si>
  <si>
    <t>Erramuspe María</t>
  </si>
  <si>
    <t>Fontana Sonia</t>
  </si>
  <si>
    <t>Silvia</t>
  </si>
  <si>
    <t>Bibliotecaria</t>
  </si>
  <si>
    <t>Dawidiuk Luciano</t>
  </si>
  <si>
    <t>Espinos Cecilia</t>
  </si>
  <si>
    <t>Gimenez Susana</t>
  </si>
  <si>
    <t>Taretto Claudia</t>
  </si>
  <si>
    <t>C/F</t>
  </si>
  <si>
    <t>3Q</t>
  </si>
  <si>
    <t>Dominguez Romina</t>
  </si>
  <si>
    <t>De Lazzari Guillermo</t>
  </si>
  <si>
    <t>Goenaga M Jose</t>
  </si>
  <si>
    <t>De Mingo Ana Clara</t>
  </si>
  <si>
    <t>Prieto Nadia</t>
  </si>
  <si>
    <t>CIPE</t>
  </si>
  <si>
    <t>Escobar Geremias</t>
  </si>
  <si>
    <t>Fiore Nadia</t>
  </si>
  <si>
    <t>Guirrieri Melo Geronimo</t>
  </si>
  <si>
    <t>Salvador Alejandra</t>
  </si>
  <si>
    <t>Fonoaudiologa</t>
  </si>
  <si>
    <t>La Torre Vanesa</t>
  </si>
  <si>
    <t>Geretto María</t>
  </si>
  <si>
    <t>Gonzalez Casanova Lara</t>
  </si>
  <si>
    <t>Lasala Victorio</t>
  </si>
  <si>
    <t>Falabella Alejandra</t>
  </si>
  <si>
    <t>Hernandez Maria</t>
  </si>
  <si>
    <t>Lopez Pablo</t>
  </si>
  <si>
    <t>Gallo Silvia</t>
  </si>
  <si>
    <t>Iacoponi Isabel</t>
  </si>
  <si>
    <t>Mansilla Graciela</t>
  </si>
  <si>
    <t>4Q</t>
  </si>
  <si>
    <t>Lafont Lucas</t>
  </si>
  <si>
    <t>Miglioranza Nora / Requiere Marisa</t>
  </si>
  <si>
    <t>Legarreta Gabriel</t>
  </si>
  <si>
    <t>Nardelli Maximiliano</t>
  </si>
  <si>
    <t>Lamota Agustina</t>
  </si>
  <si>
    <t>Masci Francisco</t>
  </si>
  <si>
    <t>Perez Veronica</t>
  </si>
  <si>
    <t>Maisonavo Alejandra</t>
  </si>
  <si>
    <t>Miglioranza Nora</t>
  </si>
  <si>
    <t>Plaza Betina</t>
  </si>
  <si>
    <t>Martinez Sebastian</t>
  </si>
  <si>
    <t>Monaco Antonela</t>
  </si>
  <si>
    <t>Ponce Rosana</t>
  </si>
  <si>
    <t xml:space="preserve">Mansilla Graciela </t>
  </si>
  <si>
    <t>Ojeda Mariana</t>
  </si>
  <si>
    <t>Ponti Marcelo</t>
  </si>
  <si>
    <t>1BLG</t>
  </si>
  <si>
    <t>Marcos Susana</t>
  </si>
  <si>
    <t>Pagano Roxana</t>
  </si>
  <si>
    <t>Porto Flavia</t>
  </si>
  <si>
    <t>Millauro Andrea</t>
  </si>
  <si>
    <t>Ritter Alejandra</t>
  </si>
  <si>
    <t>Piana Ana Margarita</t>
  </si>
  <si>
    <t>Requiere Marisa</t>
  </si>
  <si>
    <t>Rodriguez, Valeria</t>
  </si>
  <si>
    <t>Romero Patricia</t>
  </si>
  <si>
    <t>Rosso Rocio</t>
  </si>
  <si>
    <t>Rodriguez Fernanda</t>
  </si>
  <si>
    <t>Saad Soledad</t>
  </si>
  <si>
    <t>Rotondaro Analia</t>
  </si>
  <si>
    <t>Rosso Ubertino</t>
  </si>
  <si>
    <t>2BLG</t>
  </si>
  <si>
    <t>Schiaffino, Gabriela</t>
  </si>
  <si>
    <t>Ruszaj Pablo</t>
  </si>
  <si>
    <t>Sampedro Barbara</t>
  </si>
  <si>
    <t>Sibolich Amanda</t>
  </si>
  <si>
    <t>Santisteban Maria Eva</t>
  </si>
  <si>
    <t>Sanchez Pirra Oriana</t>
  </si>
  <si>
    <t>Urcelay Belen</t>
  </si>
  <si>
    <t>Tripoli Luis</t>
  </si>
  <si>
    <t>Santos Susana</t>
  </si>
  <si>
    <t>Urricelqui Patricio</t>
  </si>
  <si>
    <t>Vazquez Mayoral Betiana</t>
  </si>
  <si>
    <t>Urcelay M Belen</t>
  </si>
  <si>
    <t>Schiaffino Gabriela</t>
  </si>
  <si>
    <t>Vilan Ester</t>
  </si>
  <si>
    <t>Wuirnos Natalia</t>
  </si>
  <si>
    <t>zzz</t>
  </si>
  <si>
    <t>3BLG</t>
  </si>
  <si>
    <t>Vallerino Cecilia</t>
  </si>
  <si>
    <t>Vizzocero Matias</t>
  </si>
  <si>
    <t>Zabala Oscar</t>
  </si>
  <si>
    <t>4BLG</t>
  </si>
  <si>
    <t>1B</t>
  </si>
  <si>
    <t>1D</t>
  </si>
  <si>
    <t>2B</t>
  </si>
  <si>
    <t>2D</t>
  </si>
  <si>
    <t>3B</t>
  </si>
  <si>
    <t>4B</t>
  </si>
  <si>
    <t>1L</t>
  </si>
  <si>
    <t>2L</t>
  </si>
  <si>
    <t>3L</t>
  </si>
  <si>
    <t xml:space="preserve">4L </t>
  </si>
  <si>
    <t xml:space="preserve"> </t>
  </si>
  <si>
    <t>1A</t>
  </si>
  <si>
    <t>1C</t>
  </si>
  <si>
    <t>2A</t>
  </si>
  <si>
    <t>2C</t>
  </si>
  <si>
    <t>3A</t>
  </si>
  <si>
    <t>4A</t>
  </si>
  <si>
    <t>Ordena con Z</t>
  </si>
  <si>
    <t>Final T</t>
  </si>
  <si>
    <t>Final V</t>
  </si>
  <si>
    <t>1º Q - Química</t>
  </si>
  <si>
    <t>Martes</t>
  </si>
  <si>
    <t>Miércoles</t>
  </si>
  <si>
    <t>Jueves</t>
  </si>
  <si>
    <t>Viernes</t>
  </si>
  <si>
    <t>Asignatura</t>
  </si>
  <si>
    <t>Doc. Frente Curso</t>
  </si>
  <si>
    <t>Titular/Provisional</t>
  </si>
  <si>
    <t>Pedagogía</t>
  </si>
  <si>
    <t>Pract.</t>
  </si>
  <si>
    <t>Educ. y Transf. Soc. Contemp.</t>
  </si>
  <si>
    <t>Matemática y Cs Naturales I</t>
  </si>
  <si>
    <t>Introducción a la Fís. y Elem.</t>
  </si>
  <si>
    <t>Pre</t>
  </si>
  <si>
    <t>Química y Act. Exp. I</t>
  </si>
  <si>
    <t>Introd. a los Sist. Biológicos</t>
  </si>
  <si>
    <t xml:space="preserve">Práct. Dte. I  (16 a 18hs) </t>
  </si>
  <si>
    <t>Lopez - Notta</t>
  </si>
  <si>
    <t xml:space="preserve">(Cult. Dig.) 1er Cuatrimestre (ESI) 2do Cuatrimestre </t>
  </si>
  <si>
    <t xml:space="preserve">2º Q - Química </t>
  </si>
  <si>
    <t>Pens. Pol. Pedag. Latinoam..</t>
  </si>
  <si>
    <t>Didáctica de las Cs. Naturales</t>
  </si>
  <si>
    <t>Análisis de las IE. (**)</t>
  </si>
  <si>
    <t>Fund. y Mod de la Mec. clásica</t>
  </si>
  <si>
    <t>Quím. y la Actividad Exp. II</t>
  </si>
  <si>
    <t>Cs de la tierra (*)</t>
  </si>
  <si>
    <t>Matemática y Cs Nat. II</t>
  </si>
  <si>
    <t>Act. Exp. de C y T Esc. (***)</t>
  </si>
  <si>
    <t>Práct. Dte. I (Generalista)</t>
  </si>
  <si>
    <t>Práct. Dte. I (16 a 18hs)</t>
  </si>
  <si>
    <t xml:space="preserve">Lopez - Notta </t>
  </si>
  <si>
    <t>Psicología del aprendizaje</t>
  </si>
  <si>
    <t>Didáctica y currículum</t>
  </si>
  <si>
    <t>(*) Ciencias de la tierra:  se cursa en el primer cuatrimestre.</t>
  </si>
  <si>
    <t>(**) Análisis de las Instituciones Educativas: se cursa en el segundo cuatrimestre.</t>
  </si>
  <si>
    <t>3º Q - Química</t>
  </si>
  <si>
    <t>Problemas Filo. de la Educ.</t>
  </si>
  <si>
    <t>Política Educativa argentina</t>
  </si>
  <si>
    <t>Química del Carbono</t>
  </si>
  <si>
    <t>Físico-Química I</t>
  </si>
  <si>
    <t>Química Inorgánica</t>
  </si>
  <si>
    <t>Didactica de la quimica I</t>
  </si>
  <si>
    <t>Act Expe de CyT Esc II</t>
  </si>
  <si>
    <t>Prác. Dte. III (16 a 18hs)</t>
  </si>
  <si>
    <t>Quimica ambiente y sociedad</t>
  </si>
  <si>
    <t>(*) Act Expe de CyT Esc II:  se cursa en el primer cuatrimestre.</t>
  </si>
  <si>
    <t>(**) Quimica ambiente y sociedad: se cursa en el segundo cuatrimestre.</t>
  </si>
  <si>
    <t>4º Q - Química</t>
  </si>
  <si>
    <t>Físico-Química II</t>
  </si>
  <si>
    <t>EOI CFE (cuatrim)</t>
  </si>
  <si>
    <t>1º "BLG" Biología</t>
  </si>
  <si>
    <t>ESI( 2do cuatrimestre)</t>
  </si>
  <si>
    <t>Barech, Nieves</t>
  </si>
  <si>
    <t>2º BLG - Biología</t>
  </si>
  <si>
    <t>Pens. Pol. Pedag. Latinoam.</t>
  </si>
  <si>
    <t>Análisis de las IE. (*)</t>
  </si>
  <si>
    <t>Intr. a la bio. cel. y molecular</t>
  </si>
  <si>
    <t>Fìsico Quìm. de Sist. Biològ.</t>
  </si>
  <si>
    <t>Fundam. de evol. y biodiv.</t>
  </si>
  <si>
    <t>(*) Ciencias de la tierra: se cursa en el primer cuatrimestre.</t>
  </si>
  <si>
    <t>(*) Análisis de las Instituciones Educativas: se cursa en el segundo cuatrimestre.</t>
  </si>
  <si>
    <t>3º BLG - Biología</t>
  </si>
  <si>
    <t>Biología de plantas y algas</t>
  </si>
  <si>
    <t>Biología Humana y Salud</t>
  </si>
  <si>
    <t>Biología de los Animales</t>
  </si>
  <si>
    <t>Didactica de la biologia</t>
  </si>
  <si>
    <t>Física Biológica y Laboratorio</t>
  </si>
  <si>
    <t>Química Biológica y Lab.</t>
  </si>
  <si>
    <t>Biologia de Micr, y Hongos</t>
  </si>
  <si>
    <t>1er cuatrimestre</t>
  </si>
  <si>
    <t>4° BLG</t>
  </si>
  <si>
    <t>Ecología</t>
  </si>
  <si>
    <t>Evolución</t>
  </si>
  <si>
    <t>Genética Molecular</t>
  </si>
  <si>
    <t>1º L - Lengua y Literatura</t>
  </si>
  <si>
    <t>Didáctica General</t>
  </si>
  <si>
    <t>Muzzolon Ivana</t>
  </si>
  <si>
    <t>2° L - Lengua y Literatura</t>
  </si>
  <si>
    <t>Hist. y Pol. de la Educ. Arg.</t>
  </si>
  <si>
    <t>Enseñar con Tecnologías</t>
  </si>
  <si>
    <t>P. acerca de los Suj. Educ.</t>
  </si>
  <si>
    <t>Lingüística y Gramática II</t>
  </si>
  <si>
    <t>Hist. Soc. y Cultural de la Lit. II</t>
  </si>
  <si>
    <t>Teoría Literaria II</t>
  </si>
  <si>
    <t>Semiótica</t>
  </si>
  <si>
    <t>T. Alf. Inic. en Lec., Escr. y Lit.</t>
  </si>
  <si>
    <t>Did. de la Leng. y la Lit. I</t>
  </si>
  <si>
    <t>Prác. Dtes II. ( 16:00 a 18:00hs)</t>
  </si>
  <si>
    <t>3° L - Lengua y Literatura</t>
  </si>
  <si>
    <t>Educación para la Diversidad</t>
  </si>
  <si>
    <t>La Eval. de los Aprendizajes</t>
  </si>
  <si>
    <t>Filosofía y Educación</t>
  </si>
  <si>
    <t>Op: Orat. y Ret. Dte.</t>
  </si>
  <si>
    <t>Lingüística y Gramática III</t>
  </si>
  <si>
    <t>Lit. Española y  Latinoamer.</t>
  </si>
  <si>
    <t>Psicolingüística</t>
  </si>
  <si>
    <t>Teoría Literaria III</t>
  </si>
  <si>
    <t>Did. de la Leng. y la Lit. II</t>
  </si>
  <si>
    <t>Prác. Dtes III. (16  a 18 hs)</t>
  </si>
  <si>
    <t>Op: Ingles I</t>
  </si>
  <si>
    <t>4° L - Lengua y Literatura</t>
  </si>
  <si>
    <t>Análisis Interv. Sit. Conv. Esc.</t>
  </si>
  <si>
    <t>Op: Ingles II</t>
  </si>
  <si>
    <t>Lingüística y Gramática IV</t>
  </si>
  <si>
    <t>Literatura Argentina</t>
  </si>
  <si>
    <t>Sociolingüística</t>
  </si>
  <si>
    <t>Sem.: Lit. y otros Leng. Artíst.</t>
  </si>
  <si>
    <t>Did. de la Lengua y Literatura III</t>
  </si>
  <si>
    <t>EDI (Lit y Periodismo)</t>
  </si>
  <si>
    <t>Práctica Docentes IV (16 a 18 hs)</t>
  </si>
  <si>
    <t>Op: Tutorias y Orient. Esc.</t>
  </si>
  <si>
    <t>1º B - INICIAL</t>
  </si>
  <si>
    <t>Análisis del Mdo Contemp.</t>
  </si>
  <si>
    <t>Educación Temprana</t>
  </si>
  <si>
    <t>Corporeidad y Motricidad</t>
  </si>
  <si>
    <t>Filosofía</t>
  </si>
  <si>
    <t>Jarabo Silvia</t>
  </si>
  <si>
    <t>Psico. del Des. y el Aprend. I</t>
  </si>
  <si>
    <t>TADI</t>
  </si>
  <si>
    <t>Taller Lect, Escrit. y Oralidad</t>
  </si>
  <si>
    <t>Taller de Pens. Lógico Matem.</t>
  </si>
  <si>
    <t>Campo de la Prác. Docente I</t>
  </si>
  <si>
    <t>1º D - INICIAL</t>
  </si>
  <si>
    <t>Moix Mariangeles</t>
  </si>
  <si>
    <t>Psicol. del Desarr. y el Apr. I</t>
  </si>
  <si>
    <t>Taller de Lectura, Escritura y Oralidad</t>
  </si>
  <si>
    <t>Taller de Pensam. Lógico Matem.</t>
  </si>
  <si>
    <t>Campo de la Práctica Docente I</t>
  </si>
  <si>
    <t>2° B - INICIAL</t>
  </si>
  <si>
    <t>Teoría Sociopolítica y Educ.</t>
  </si>
  <si>
    <t>Educación Plástica</t>
  </si>
  <si>
    <t>D. de Pract. del Leng. y la Lit.</t>
  </si>
  <si>
    <t>Didáct. de las Cs Nat.</t>
  </si>
  <si>
    <t>Psic. Social e Instit.</t>
  </si>
  <si>
    <t>Psicol. del Des. y el Aprend. II</t>
  </si>
  <si>
    <t>D. y Curric. del Nivel Inicial</t>
  </si>
  <si>
    <t>Didáctica de las Cs Sociales</t>
  </si>
  <si>
    <t>Didáctica de la Matemática</t>
  </si>
  <si>
    <t>T.F.O.</t>
  </si>
  <si>
    <t>Cult, Comunicación y Educ.</t>
  </si>
  <si>
    <t>Campo de la Prác. Dte II</t>
  </si>
  <si>
    <t>2° D - INICIAL</t>
  </si>
  <si>
    <t>Demarco M / Bruno M</t>
  </si>
  <si>
    <t>Agostino Facundo</t>
  </si>
  <si>
    <t>3° B - Inicial</t>
  </si>
  <si>
    <t>Juego y Desarrollo Infantil</t>
  </si>
  <si>
    <t>Educación Musical</t>
  </si>
  <si>
    <t>Educación Física Escolar</t>
  </si>
  <si>
    <t>Taller de Ciencias Sociales</t>
  </si>
  <si>
    <t>Taller de Ciencias Naturales</t>
  </si>
  <si>
    <t>Taller de Literatura Infantil</t>
  </si>
  <si>
    <t>Taller de Matemática</t>
  </si>
  <si>
    <t>Prod. de Mat. y Obj. Lúdicos</t>
  </si>
  <si>
    <t>Pol., Leg. y Adm.Trab. Esc.</t>
  </si>
  <si>
    <t>T.F.O. III</t>
  </si>
  <si>
    <t xml:space="preserve">Vilan Ester </t>
  </si>
  <si>
    <t>4º B - Inicial</t>
  </si>
  <si>
    <t>At. de Pract. del Leng. y la Lit.</t>
  </si>
  <si>
    <t>Ateneo de Matemática</t>
  </si>
  <si>
    <t>At. de Naturaleza Y Sociedad</t>
  </si>
  <si>
    <t>At. de Nuevas Expr. Estéticas</t>
  </si>
  <si>
    <t>Reflexión Filo. de la Educ.</t>
  </si>
  <si>
    <t>Dim. Ético Polít. de la Pr. Dte</t>
  </si>
  <si>
    <t>Práctica Docente IV</t>
  </si>
  <si>
    <t>1º A - Primaria</t>
  </si>
  <si>
    <t>Taller Lectura Escr. y Oralidad</t>
  </si>
  <si>
    <t>Taller Pens. Log. Matemático</t>
  </si>
  <si>
    <t>Taller De Defin. Institucional</t>
  </si>
  <si>
    <t>Improvola Maximiliano</t>
  </si>
  <si>
    <t>Análisis Del Mundo Contemp.</t>
  </si>
  <si>
    <t>Psicol. Des. Aprendizaje I</t>
  </si>
  <si>
    <t>Berardoni M Emilia</t>
  </si>
  <si>
    <t>Corp. Motricidad</t>
  </si>
  <si>
    <t>Arte Y Educación</t>
  </si>
  <si>
    <t>Práct. Doc. I (17 a 18 hs)</t>
  </si>
  <si>
    <t>Los profes de practica estan divididos para poder armar la planilla de asistencia</t>
  </si>
  <si>
    <t>1º C - Primaria</t>
  </si>
  <si>
    <t>Campo Práct. Doc. I</t>
  </si>
  <si>
    <t>2° A - Primaria</t>
  </si>
  <si>
    <t>Teorías Soc. Pol.</t>
  </si>
  <si>
    <t>Psic. Social E Inst.</t>
  </si>
  <si>
    <t>Elliker Matias</t>
  </si>
  <si>
    <t>Psic. Des. y Aprend Ii</t>
  </si>
  <si>
    <t>Educ. Artística</t>
  </si>
  <si>
    <t>Did. y Curric. N. P</t>
  </si>
  <si>
    <t>Did. Pract. Leng y Lit. I</t>
  </si>
  <si>
    <t>Did. C. Sociales I</t>
  </si>
  <si>
    <t>Did. C. Naturales I</t>
  </si>
  <si>
    <t>Did. Matemática I</t>
  </si>
  <si>
    <t>Cult. Com. Educ.</t>
  </si>
  <si>
    <t>TFO II</t>
  </si>
  <si>
    <t>Pract. Doc. II (17 a 18 hs)</t>
  </si>
  <si>
    <t>2° C - Primaria</t>
  </si>
  <si>
    <t>Bubello Matias</t>
  </si>
  <si>
    <t>3° A - Primaria</t>
  </si>
  <si>
    <t>Conf. Cult. Sujeto.</t>
  </si>
  <si>
    <t>Medios Audiov. TIC´s</t>
  </si>
  <si>
    <t>Educ. Fis. Escolar</t>
  </si>
  <si>
    <t>D. Práct. LyL. II</t>
  </si>
  <si>
    <t>Did. C. Sociales II</t>
  </si>
  <si>
    <t>Tartaglia M Teresa</t>
  </si>
  <si>
    <t>Did. C. Naturales II</t>
  </si>
  <si>
    <t>Did. Mat. II 3° C</t>
  </si>
  <si>
    <t>Historia y Prosp. Ed.</t>
  </si>
  <si>
    <t>Pol. Leg. Admi. Esc.</t>
  </si>
  <si>
    <t>TFO III</t>
  </si>
  <si>
    <t>Práct. Docentes. III (17 a 18)</t>
  </si>
  <si>
    <t>Pract. Docente III (10 a 11)</t>
  </si>
  <si>
    <t>Did. Mat. II 3° A</t>
  </si>
  <si>
    <t>4° A - Primaria</t>
  </si>
  <si>
    <t>Ped. Crit. Diferencias</t>
  </si>
  <si>
    <t>At. Práct. Leng. Lit.</t>
  </si>
  <si>
    <t>At. C. Sociales</t>
  </si>
  <si>
    <t>At. C. Naturales</t>
  </si>
  <si>
    <t>At. Matemática</t>
  </si>
  <si>
    <t>Ref. Filos. Educación</t>
  </si>
  <si>
    <t>Dim Et-Pol.de la Praxis Doc.</t>
  </si>
  <si>
    <t xml:space="preserve">EDI. </t>
  </si>
  <si>
    <t>Práct. Dte IV (17 a 18hs)</t>
  </si>
  <si>
    <t xml:space="preserve">  </t>
  </si>
  <si>
    <t xml:space="preserve">         REGISTRO DE FIRMAS DEL PERSONAL DOCENTE                                                                                </t>
  </si>
  <si>
    <t>Instituto Superior de Formación Docente N° 141</t>
  </si>
  <si>
    <t>FECHA:</t>
  </si>
  <si>
    <t>#</t>
  </si>
  <si>
    <t>DOCENTE</t>
  </si>
  <si>
    <t>FIRMA</t>
  </si>
  <si>
    <t>HORA</t>
  </si>
  <si>
    <t>Entra/Sale</t>
  </si>
  <si>
    <t>REGISTRO DE FIRMAS DEL PERSONAL DOCENTE</t>
  </si>
  <si>
    <t>REGISTRO DE FIRMAS DEL PERSONAL AUXILIAR</t>
  </si>
  <si>
    <t>AUXILIAR</t>
  </si>
  <si>
    <t>Entra</t>
  </si>
  <si>
    <t>Sale</t>
  </si>
  <si>
    <t>SCIOLI Ernesto</t>
  </si>
  <si>
    <t>DISTEFANO Pascual</t>
  </si>
  <si>
    <t>Licencia</t>
  </si>
  <si>
    <t>RIZZUTO Fernando</t>
  </si>
  <si>
    <t>VEGA Laura</t>
  </si>
  <si>
    <t>QUINTEROS Nelson</t>
  </si>
  <si>
    <t>RIDELLA Laura</t>
  </si>
  <si>
    <t/>
  </si>
  <si>
    <t>Escobar Jeremias</t>
  </si>
  <si>
    <t>Tray. Educ. de jóv. y adultos ***</t>
  </si>
  <si>
    <t>A CUBRIR</t>
  </si>
  <si>
    <t xml:space="preserve"> Amato Marina</t>
  </si>
  <si>
    <t>Rastelli Juan</t>
  </si>
  <si>
    <t>Bulfero Antonella</t>
  </si>
  <si>
    <t>Berardoni/Arriola</t>
  </si>
  <si>
    <t>Demarco/Lamota</t>
  </si>
  <si>
    <t>Medios Audiov., TIC’s y Ed.</t>
  </si>
  <si>
    <t>Hist. y Prosp. de la Educ.</t>
  </si>
  <si>
    <t>Guirrieri Geronimo</t>
  </si>
  <si>
    <t>Ed. en y para la Salud</t>
  </si>
  <si>
    <t xml:space="preserve">Notta Alejandra </t>
  </si>
  <si>
    <t>a cubrir</t>
  </si>
  <si>
    <t>Rosso Rocío</t>
  </si>
  <si>
    <t>Litardo Carla</t>
  </si>
  <si>
    <t>Marin Barrera Constanza</t>
  </si>
  <si>
    <t>Vizzocero Matías</t>
  </si>
  <si>
    <t>FECHA:15-7-25</t>
  </si>
  <si>
    <t>Canoves G.</t>
  </si>
  <si>
    <t>FECHA: 16-7-25</t>
  </si>
  <si>
    <t>FECHA:17/7/25</t>
  </si>
  <si>
    <t>FECHA:18/07/25</t>
  </si>
  <si>
    <t>Frontera Evelyn</t>
  </si>
  <si>
    <t>Gonzalez Nuñez</t>
  </si>
  <si>
    <t>Bio de Micr, y Hongos</t>
  </si>
  <si>
    <t>Riquel Lucas</t>
  </si>
  <si>
    <t>Marcos Marisu</t>
  </si>
  <si>
    <t>Práctica Docente III (Com.1)</t>
  </si>
  <si>
    <t>Práctica Docente III (Com.2)</t>
  </si>
  <si>
    <t>De Pedros Estela</t>
  </si>
  <si>
    <t>Ramos Marcos</t>
  </si>
  <si>
    <t>Edelstein Cecilia</t>
  </si>
  <si>
    <t xml:space="preserve">Práct. Dte. IV </t>
  </si>
  <si>
    <t>Scheffer Ruben</t>
  </si>
  <si>
    <t xml:space="preserve">Gallo -Mansilla </t>
  </si>
  <si>
    <t>C. Marin Barrera</t>
  </si>
  <si>
    <t>Tadeo Melina</t>
  </si>
  <si>
    <t>Arn-Escobar</t>
  </si>
  <si>
    <t>Fusionado con Q</t>
  </si>
  <si>
    <t>Terrizano Juana</t>
  </si>
  <si>
    <t>UCO: Exp. Cult de C y T (****)</t>
  </si>
  <si>
    <t>Química Biol. Y Biología Molecular</t>
  </si>
  <si>
    <t>Problemáticas Socio ambientales</t>
  </si>
  <si>
    <t>Química e industrias</t>
  </si>
  <si>
    <t>Química Analítica</t>
  </si>
  <si>
    <t>Derechos, interc. y ciudadanía</t>
  </si>
  <si>
    <t>Hist. Y epistemología de la Química</t>
  </si>
  <si>
    <t>(*) LA UCO SE PUEDE HACER EN TERCERO O EN CUARTO AÑO</t>
  </si>
  <si>
    <t>UCO : Prod. Mat. De enseñanza</t>
  </si>
  <si>
    <t>UCO (*) Investigación educativa</t>
  </si>
  <si>
    <t>Práct. Dte. III</t>
  </si>
  <si>
    <t>UCO: Prod. Mat. Enseñanza</t>
  </si>
  <si>
    <t>Reflexión fil-pol de la PDOC</t>
  </si>
  <si>
    <t>Derechos, interc. y ciudadanía (*)</t>
  </si>
  <si>
    <t>* Cuatrimestral.Se dicta en el segundo cuatrimestre</t>
  </si>
  <si>
    <t>Sanchez Pirra</t>
  </si>
  <si>
    <t>Educ. y trans. Soc. contemp</t>
  </si>
  <si>
    <t>Estudios del lenguaje I</t>
  </si>
  <si>
    <t>Introducción a la gramática</t>
  </si>
  <si>
    <t>Estudios Literarios</t>
  </si>
  <si>
    <t>Intro a la lectura literaria</t>
  </si>
  <si>
    <t>ESI</t>
  </si>
  <si>
    <t>Barech- Requiere</t>
  </si>
  <si>
    <t>Fusión con Q y Bio</t>
  </si>
  <si>
    <t>UCO: Investigación educativa</t>
  </si>
  <si>
    <t>Urricelqui P.</t>
  </si>
  <si>
    <t>EOI CFG **</t>
  </si>
  <si>
    <t>** Se cursa en el primer cuatrimestre</t>
  </si>
  <si>
    <t>Didáctica de la Química II</t>
  </si>
  <si>
    <t>Didactica de la Biología</t>
  </si>
  <si>
    <t>(****) UCO : Anual. Se pueden cursar en 3° año o en cuarto año</t>
  </si>
  <si>
    <t>*** Se cursa en el primer cuatrimestre</t>
  </si>
  <si>
    <t>EOI CFG *</t>
  </si>
  <si>
    <t>EOI CFE **</t>
  </si>
  <si>
    <t>Educación y salud ****</t>
  </si>
  <si>
    <t>**** Se cursa en el segundo cuatrimestre</t>
  </si>
  <si>
    <t xml:space="preserve">(***) Trayectorias educativas de jóvenes y adultos se cursa en el segundo cuatrimestre. </t>
  </si>
  <si>
    <t xml:space="preserve">Práct. Dte. I </t>
  </si>
  <si>
    <t>Historia y espist. de la Bio.</t>
  </si>
  <si>
    <t xml:space="preserve">Prác. Docentes I. </t>
  </si>
  <si>
    <t>Quimica ambiente y sociedad **</t>
  </si>
  <si>
    <t>** SE CURSA EN EL PRIMER CUATRIMESTRE PO ÚNICA VEZ EN EL PPRIMER CUATRI DE 2026</t>
  </si>
  <si>
    <t xml:space="preserve">Biología Celular </t>
  </si>
  <si>
    <t>Primer cuatrimestre</t>
  </si>
  <si>
    <t>Práct. Dte. II</t>
  </si>
  <si>
    <t>Sibolich A.</t>
  </si>
  <si>
    <t>UCO 1: Experiencias culturales</t>
  </si>
  <si>
    <t>UCO 2: Investigación Educ.</t>
  </si>
  <si>
    <t>UCO 3</t>
  </si>
  <si>
    <t>Trípoli-Gonzalez Nuñez</t>
  </si>
  <si>
    <t>Educaciòn Ambiental **</t>
  </si>
  <si>
    <t>** Educación Ambiental se cursa en el segundo cuatrimestre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</si>
</sst>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dd\,\ d&quot; de &quot;mmmm&quot; de &quot;yyyy"/>
    <numFmt numFmtId="165" formatCode="d\-m\-yy"/>
    <numFmt numFmtId="166" formatCode="d\-m"/>
  </numFmts>
  <fonts count="49">
    <font>
      <sz val="10"/>
      <color rgb="FF000000"/>
      <name val="Arial"/>
      <scheme val="minor"/>
    </font>
    <font>
      <sz val="20"/>
      <color theme="1"/>
      <name val="Arial"/>
      <family val="2"/>
      <scheme val="minor"/>
    </font>
    <font>
      <sz val="10"/>
      <color theme="1"/>
      <name val="Arial"/>
      <family val="2"/>
      <scheme val="minor"/>
    </font>
    <font>
      <sz val="10"/>
      <color rgb="FF000000"/>
      <name val="Arial"/>
      <family val="2"/>
    </font>
    <font>
      <b/>
      <sz val="8"/>
      <color rgb="FF1155CC"/>
      <name val="Arial"/>
      <family val="2"/>
    </font>
    <font>
      <b/>
      <u/>
      <sz val="8"/>
      <color rgb="FF0000FF"/>
      <name val="Arial"/>
      <family val="2"/>
    </font>
    <font>
      <b/>
      <sz val="24"/>
      <color theme="1"/>
      <name val="Arial"/>
      <family val="2"/>
    </font>
    <font>
      <sz val="10"/>
      <color theme="1"/>
      <name val="Arial"/>
      <family val="2"/>
    </font>
    <font>
      <b/>
      <sz val="10"/>
      <color theme="1"/>
      <name val="Arial"/>
      <family val="2"/>
      <scheme val="minor"/>
    </font>
    <font>
      <b/>
      <sz val="12"/>
      <color theme="1"/>
      <name val="Arial"/>
      <family val="2"/>
    </font>
    <font>
      <sz val="10"/>
      <name val="Arial"/>
      <family val="2"/>
    </font>
    <font>
      <b/>
      <sz val="8"/>
      <color theme="1"/>
      <name val="Arial"/>
      <family val="2"/>
    </font>
    <font>
      <sz val="11"/>
      <color theme="1"/>
      <name val="Calibri"/>
      <family val="2"/>
    </font>
    <font>
      <sz val="10"/>
      <color theme="1"/>
      <name val="Arial"/>
      <family val="2"/>
    </font>
    <font>
      <b/>
      <sz val="8"/>
      <color theme="0"/>
      <name val="Arial"/>
      <family val="2"/>
    </font>
    <font>
      <sz val="8"/>
      <color theme="1"/>
      <name val="Arial"/>
      <family val="2"/>
    </font>
    <font>
      <b/>
      <sz val="7"/>
      <color theme="1"/>
      <name val="Arial"/>
      <family val="2"/>
    </font>
    <font>
      <b/>
      <sz val="8"/>
      <color rgb="FF000000"/>
      <name val="Arial"/>
      <family val="2"/>
    </font>
    <font>
      <b/>
      <sz val="8"/>
      <color theme="1"/>
      <name val="Arial"/>
      <family val="2"/>
      <scheme val="minor"/>
    </font>
    <font>
      <sz val="11"/>
      <color rgb="FF000000"/>
      <name val="Calibri"/>
      <family val="2"/>
    </font>
    <font>
      <sz val="7"/>
      <color theme="1"/>
      <name val="Arial"/>
      <family val="2"/>
    </font>
    <font>
      <sz val="8"/>
      <color rgb="FF1155CC"/>
      <name val="Arial"/>
      <family val="2"/>
    </font>
    <font>
      <u/>
      <sz val="8"/>
      <color rgb="FF0000FF"/>
      <name val="Arial"/>
      <family val="2"/>
    </font>
    <font>
      <sz val="8"/>
      <color rgb="FF000000"/>
      <name val="Arial"/>
      <family val="2"/>
    </font>
    <font>
      <sz val="7"/>
      <color rgb="FF999999"/>
      <name val="Arial"/>
      <family val="2"/>
    </font>
    <font>
      <b/>
      <sz val="8"/>
      <color rgb="FF999999"/>
      <name val="Arial"/>
      <family val="2"/>
    </font>
    <font>
      <sz val="10"/>
      <color rgb="FFFF0000"/>
      <name val="Arial"/>
      <family val="2"/>
    </font>
    <font>
      <b/>
      <sz val="8"/>
      <color rgb="FFCCCCCC"/>
      <name val="Arial"/>
      <family val="2"/>
    </font>
    <font>
      <b/>
      <sz val="24"/>
      <color theme="1"/>
      <name val="Arial"/>
      <family val="2"/>
      <scheme val="minor"/>
    </font>
    <font>
      <b/>
      <i/>
      <sz val="17"/>
      <color theme="1"/>
      <name val="Arial"/>
      <family val="2"/>
      <scheme val="minor"/>
    </font>
    <font>
      <b/>
      <sz val="18"/>
      <color theme="1"/>
      <name val="Arial"/>
      <family val="2"/>
      <scheme val="minor"/>
    </font>
    <font>
      <b/>
      <sz val="20"/>
      <color theme="1"/>
      <name val="Arial"/>
      <family val="2"/>
      <scheme val="minor"/>
    </font>
    <font>
      <b/>
      <sz val="15"/>
      <color theme="1"/>
      <name val="Arial"/>
      <family val="2"/>
      <scheme val="minor"/>
    </font>
    <font>
      <b/>
      <sz val="12"/>
      <color theme="1"/>
      <name val="Arial"/>
      <family val="2"/>
      <scheme val="minor"/>
    </font>
    <font>
      <sz val="8"/>
      <color theme="1"/>
      <name val="Arial"/>
      <family val="2"/>
      <scheme val="minor"/>
    </font>
    <font>
      <sz val="14"/>
      <color theme="1"/>
      <name val="Arial"/>
      <family val="2"/>
      <scheme val="minor"/>
    </font>
    <font>
      <sz val="18"/>
      <color rgb="FF000000"/>
      <name val="Impact"/>
      <family val="2"/>
    </font>
    <font>
      <sz val="18"/>
      <color theme="1"/>
      <name val="Arial"/>
      <family val="2"/>
      <scheme val="minor"/>
    </font>
    <font>
      <b/>
      <sz val="8"/>
      <color theme="1"/>
      <name val="Arial"/>
      <family val="2"/>
    </font>
    <font>
      <b/>
      <sz val="8"/>
      <name val="Arial"/>
      <family val="2"/>
    </font>
    <font>
      <sz val="10"/>
      <color rgb="FF000000"/>
      <name val="ArialMT"/>
    </font>
    <font>
      <sz val="10"/>
      <color rgb="FF000000"/>
      <name val="Arial"/>
      <family val="2"/>
      <scheme val="minor"/>
    </font>
    <font>
      <sz val="20"/>
      <name val="Arial"/>
      <family val="2"/>
    </font>
    <font>
      <sz val="8"/>
      <color theme="1"/>
      <name val="Calibri"/>
      <family val="2"/>
    </font>
    <font>
      <sz val="9"/>
      <color theme="1"/>
      <name val="Arial"/>
      <family val="2"/>
    </font>
    <font>
      <b/>
      <sz val="8"/>
      <color rgb="FF000000"/>
      <name val="Arial"/>
      <family val="2"/>
      <scheme val="minor"/>
    </font>
    <font>
      <b/>
      <sz val="10"/>
      <name val="Arial"/>
      <family val="2"/>
    </font>
    <font>
      <sz val="10"/>
      <color rgb="FF000000"/>
      <name val="Arial"/>
      <family val="2"/>
      <scheme val="major"/>
    </font>
    <font>
      <sz val="10"/>
      <color theme="1"/>
      <name val="Arial"/>
      <family val="2"/>
      <scheme val="major"/>
    </font>
  </fonts>
  <fills count="26">
    <fill>
      <patternFill patternType="none"/>
    </fill>
    <fill>
      <patternFill patternType="gray125"/>
    </fill>
    <fill>
      <patternFill patternType="solid">
        <fgColor rgb="FF00FF00"/>
        <bgColor rgb="FF00FF00"/>
      </patternFill>
    </fill>
    <fill>
      <patternFill patternType="solid">
        <fgColor rgb="FFCFE2F3"/>
        <bgColor rgb="FFCFE2F3"/>
      </patternFill>
    </fill>
    <fill>
      <patternFill patternType="solid">
        <fgColor rgb="FFB6D7A8"/>
        <bgColor rgb="FFB6D7A8"/>
      </patternFill>
    </fill>
    <fill>
      <patternFill patternType="solid">
        <fgColor theme="6"/>
        <bgColor theme="6"/>
      </patternFill>
    </fill>
    <fill>
      <patternFill patternType="solid">
        <fgColor rgb="FFFFFFFF"/>
        <bgColor rgb="FFFFFFFF"/>
      </patternFill>
    </fill>
    <fill>
      <patternFill patternType="solid">
        <fgColor rgb="FFFCE5CD"/>
        <bgColor rgb="FFFCE5CD"/>
      </patternFill>
    </fill>
    <fill>
      <patternFill patternType="solid">
        <fgColor rgb="FFD9EAD3"/>
        <bgColor rgb="FFD9EAD3"/>
      </patternFill>
    </fill>
    <fill>
      <patternFill patternType="solid">
        <fgColor rgb="FF1155CC"/>
        <bgColor rgb="FF1155CC"/>
      </patternFill>
    </fill>
    <fill>
      <patternFill patternType="solid">
        <fgColor rgb="FFFF0000"/>
        <bgColor rgb="FFFF0000"/>
      </patternFill>
    </fill>
    <fill>
      <patternFill patternType="solid">
        <fgColor rgb="FFFFFF00"/>
        <bgColor rgb="FFFFFF00"/>
      </patternFill>
    </fill>
    <fill>
      <patternFill patternType="solid">
        <fgColor theme="0"/>
        <bgColor theme="0"/>
      </patternFill>
    </fill>
    <fill>
      <patternFill patternType="solid">
        <fgColor rgb="FF999999"/>
        <bgColor rgb="FF999999"/>
      </patternFill>
    </fill>
    <fill>
      <patternFill patternType="solid">
        <fgColor rgb="FFCCCCCC"/>
        <bgColor rgb="FFCCCCCC"/>
      </patternFill>
    </fill>
    <fill>
      <patternFill patternType="solid">
        <fgColor theme="0"/>
        <bgColor indexed="64"/>
      </patternFill>
    </fill>
    <fill>
      <patternFill patternType="solid">
        <fgColor theme="0"/>
        <bgColor rgb="FFFFFFFF"/>
      </patternFill>
    </fill>
    <fill>
      <patternFill patternType="solid">
        <fgColor rgb="FFFFFF00"/>
        <bgColor indexed="64"/>
      </patternFill>
    </fill>
    <fill>
      <patternFill patternType="solid">
        <fgColor theme="0"/>
        <bgColor rgb="FFFF0000"/>
      </patternFill>
    </fill>
    <fill>
      <patternFill patternType="solid">
        <fgColor theme="0"/>
        <bgColor rgb="FFFFFF00"/>
      </patternFill>
    </fill>
    <fill>
      <patternFill patternType="solid">
        <fgColor rgb="FFFFFF00"/>
        <bgColor rgb="FFFFFFFF"/>
      </patternFill>
    </fill>
    <fill>
      <patternFill patternType="solid">
        <fgColor rgb="FFFF0000"/>
        <bgColor indexed="64"/>
      </patternFill>
    </fill>
    <fill>
      <patternFill patternType="solid">
        <fgColor theme="7" tint="0.59999389629810485"/>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theme="0" tint="-0.249977111117893"/>
        <bgColor rgb="FFFFFFFF"/>
      </patternFill>
    </fill>
  </fills>
  <borders count="55">
    <border>
      <left/>
      <right/>
      <top/>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thin">
        <color rgb="FF000000"/>
      </left>
      <right style="thin">
        <color rgb="FF000000"/>
      </right>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style="hair">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thin">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medium">
        <color rgb="FF000000"/>
      </top>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style="medium">
        <color indexed="64"/>
      </right>
      <top/>
      <bottom style="medium">
        <color rgb="FF000000"/>
      </bottom>
      <diagonal/>
    </border>
    <border>
      <left/>
      <right style="medium">
        <color rgb="FF000000"/>
      </right>
      <top/>
      <bottom style="medium">
        <color indexed="64"/>
      </bottom>
      <diagonal/>
    </border>
    <border>
      <left style="thin">
        <color rgb="FF000000"/>
      </left>
      <right/>
      <top style="thin">
        <color rgb="FF000000"/>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rgb="FF000000"/>
      </bottom>
      <diagonal/>
    </border>
    <border>
      <left style="thin">
        <color rgb="FF000000"/>
      </left>
      <right style="thin">
        <color rgb="FF000000"/>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rgb="FF000000"/>
      </left>
      <right/>
      <top/>
      <bottom style="medium">
        <color indexed="64"/>
      </bottom>
      <diagonal/>
    </border>
    <border>
      <left/>
      <right style="thin">
        <color rgb="FF000000"/>
      </right>
      <top/>
      <bottom style="thin">
        <color rgb="FF000000"/>
      </bottom>
      <diagonal/>
    </border>
    <border>
      <left/>
      <right style="thin">
        <color indexed="64"/>
      </right>
      <top style="thin">
        <color indexed="64"/>
      </top>
      <bottom style="thin">
        <color indexed="64"/>
      </bottom>
      <diagonal/>
    </border>
    <border>
      <left/>
      <right style="medium">
        <color rgb="FF000000"/>
      </right>
      <top style="medium">
        <color indexed="64"/>
      </top>
      <bottom/>
      <diagonal/>
    </border>
  </borders>
  <cellStyleXfs count="1">
    <xf numFmtId="0" fontId="0" fillId="0" borderId="0"/>
  </cellStyleXfs>
  <cellXfs count="409">
    <xf numFmtId="0" fontId="0" fillId="0" borderId="0" xfId="0" applyFont="1" applyAlignment="1"/>
    <xf numFmtId="0" fontId="1" fillId="0" borderId="0" xfId="0" applyFont="1" applyAlignment="1"/>
    <xf numFmtId="0" fontId="2" fillId="0" borderId="0" xfId="0" applyFont="1" applyAlignment="1">
      <alignment horizontal="center"/>
    </xf>
    <xf numFmtId="0" fontId="2" fillId="0" borderId="0" xfId="0" applyFont="1" applyAlignment="1"/>
    <xf numFmtId="0" fontId="2" fillId="2" borderId="0" xfId="0" applyFont="1" applyFill="1" applyAlignment="1"/>
    <xf numFmtId="0" fontId="2" fillId="2" borderId="0" xfId="0" applyFont="1" applyFill="1" applyAlignment="1">
      <alignment horizontal="center"/>
    </xf>
    <xf numFmtId="0" fontId="2" fillId="0" borderId="0" xfId="0" applyFont="1" applyAlignment="1">
      <alignment horizontal="center"/>
    </xf>
    <xf numFmtId="0" fontId="2" fillId="3" borderId="1" xfId="0" applyFont="1" applyFill="1" applyBorder="1"/>
    <xf numFmtId="0" fontId="2" fillId="4" borderId="0" xfId="0" applyFont="1" applyFill="1"/>
    <xf numFmtId="0" fontId="2" fillId="5" borderId="0" xfId="0" applyFont="1" applyFill="1"/>
    <xf numFmtId="0" fontId="2" fillId="0" borderId="0" xfId="0" applyFont="1"/>
    <xf numFmtId="0" fontId="2" fillId="0" borderId="1" xfId="0" applyFont="1" applyBorder="1" applyAlignment="1"/>
    <xf numFmtId="0" fontId="2" fillId="0" borderId="1" xfId="0" applyFont="1" applyBorder="1" applyAlignment="1">
      <alignment horizontal="center"/>
    </xf>
    <xf numFmtId="0" fontId="3" fillId="6" borderId="0" xfId="0" applyFont="1" applyFill="1" applyAlignment="1">
      <alignment horizontal="center"/>
    </xf>
    <xf numFmtId="0" fontId="2" fillId="7" borderId="1" xfId="0" applyFont="1" applyFill="1" applyBorder="1"/>
    <xf numFmtId="0" fontId="2" fillId="7" borderId="1" xfId="0" applyFont="1" applyFill="1" applyBorder="1" applyAlignment="1"/>
    <xf numFmtId="0" fontId="2" fillId="0" borderId="1" xfId="0" applyFont="1" applyBorder="1"/>
    <xf numFmtId="0" fontId="2" fillId="8" borderId="0" xfId="0" applyFont="1" applyFill="1"/>
    <xf numFmtId="0" fontId="2" fillId="9" borderId="0" xfId="0" applyFont="1" applyFill="1"/>
    <xf numFmtId="0" fontId="2" fillId="9" borderId="0" xfId="0" applyFont="1" applyFill="1" applyAlignment="1">
      <alignment horizontal="center"/>
    </xf>
    <xf numFmtId="0" fontId="4" fillId="0" borderId="0" xfId="0" applyFont="1" applyAlignment="1">
      <alignment horizontal="center" vertical="center" wrapText="1"/>
    </xf>
    <xf numFmtId="0" fontId="5" fillId="0" borderId="0" xfId="0" applyFont="1" applyAlignment="1">
      <alignment horizontal="center" vertical="center" wrapText="1"/>
    </xf>
    <xf numFmtId="0" fontId="7" fillId="0" borderId="0" xfId="0" applyFont="1" applyAlignment="1"/>
    <xf numFmtId="0" fontId="7" fillId="0" borderId="0" xfId="0" applyFont="1" applyAlignment="1">
      <alignment horizontal="center" vertical="center"/>
    </xf>
    <xf numFmtId="0" fontId="8" fillId="0" borderId="0" xfId="0" applyFont="1"/>
    <xf numFmtId="0" fontId="7" fillId="0" borderId="1" xfId="0" applyFont="1" applyBorder="1" applyAlignment="1">
      <alignment horizontal="center" vertical="center"/>
    </xf>
    <xf numFmtId="0" fontId="7" fillId="0" borderId="1" xfId="0" applyFont="1" applyBorder="1" applyAlignment="1">
      <alignment horizontal="center"/>
    </xf>
    <xf numFmtId="0" fontId="7" fillId="0" borderId="0" xfId="0" applyFont="1" applyAlignment="1">
      <alignment horizontal="center"/>
    </xf>
    <xf numFmtId="0" fontId="11" fillId="0" borderId="0" xfId="0" applyFont="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5" xfId="0" applyFont="1" applyBorder="1" applyAlignment="1">
      <alignment horizontal="center" vertical="center" wrapText="1"/>
    </xf>
    <xf numFmtId="0" fontId="7" fillId="0" borderId="1" xfId="0" applyFont="1" applyBorder="1" applyAlignment="1">
      <alignment horizontal="center" vertical="center"/>
    </xf>
    <xf numFmtId="0" fontId="12" fillId="6" borderId="1" xfId="0" applyFont="1" applyFill="1" applyBorder="1" applyAlignment="1">
      <alignment vertical="top"/>
    </xf>
    <xf numFmtId="0" fontId="13" fillId="0" borderId="1" xfId="0" applyFont="1" applyBorder="1" applyAlignment="1"/>
    <xf numFmtId="0" fontId="12" fillId="0" borderId="10" xfId="0" applyFont="1" applyBorder="1" applyAlignment="1">
      <alignment vertical="top"/>
    </xf>
    <xf numFmtId="0" fontId="14" fillId="10" borderId="5" xfId="0" applyFont="1" applyFill="1" applyBorder="1" applyAlignment="1">
      <alignment horizontal="center" vertical="center" wrapText="1"/>
    </xf>
    <xf numFmtId="20" fontId="11" fillId="0" borderId="0" xfId="0" applyNumberFormat="1" applyFont="1" applyAlignment="1">
      <alignment horizontal="center" vertical="center" wrapText="1"/>
    </xf>
    <xf numFmtId="0" fontId="12" fillId="0" borderId="1" xfId="0" applyFont="1" applyBorder="1" applyAlignment="1">
      <alignment vertical="top"/>
    </xf>
    <xf numFmtId="0" fontId="13" fillId="0" borderId="1" xfId="0" applyFont="1" applyBorder="1" applyAlignment="1"/>
    <xf numFmtId="0" fontId="11" fillId="0" borderId="7" xfId="0" applyFont="1" applyBorder="1" applyAlignment="1">
      <alignment horizontal="center" vertical="center" wrapText="1"/>
    </xf>
    <xf numFmtId="0" fontId="11" fillId="6" borderId="5" xfId="0" applyFont="1" applyFill="1" applyBorder="1" applyAlignment="1">
      <alignment horizontal="center" vertical="center" wrapText="1"/>
    </xf>
    <xf numFmtId="0" fontId="17" fillId="0" borderId="0" xfId="0" applyFont="1" applyAlignment="1">
      <alignment horizontal="center" vertical="center" wrapText="1"/>
    </xf>
    <xf numFmtId="0" fontId="18" fillId="0" borderId="0" xfId="0" applyFont="1"/>
    <xf numFmtId="0" fontId="13" fillId="12" borderId="1" xfId="0" applyFont="1" applyFill="1" applyBorder="1" applyAlignment="1"/>
    <xf numFmtId="0" fontId="12" fillId="12" borderId="10" xfId="0" applyFont="1" applyFill="1" applyBorder="1" applyAlignment="1">
      <alignment vertical="top"/>
    </xf>
    <xf numFmtId="0" fontId="13" fillId="0" borderId="1" xfId="0" applyFont="1" applyBorder="1" applyAlignment="1">
      <alignment wrapText="1"/>
    </xf>
    <xf numFmtId="0" fontId="13" fillId="0" borderId="1" xfId="0" applyFont="1" applyBorder="1" applyAlignment="1"/>
    <xf numFmtId="0" fontId="20" fillId="0" borderId="0" xfId="0" applyFont="1" applyAlignment="1"/>
    <xf numFmtId="0" fontId="20" fillId="0" borderId="0" xfId="0" applyFont="1" applyAlignment="1">
      <alignment wrapText="1"/>
    </xf>
    <xf numFmtId="0" fontId="20" fillId="0" borderId="0" xfId="0" applyFont="1" applyAlignment="1">
      <alignment horizontal="center" vertical="center" wrapText="1"/>
    </xf>
    <xf numFmtId="0" fontId="21" fillId="0" borderId="0" xfId="0" applyFont="1" applyAlignment="1">
      <alignment horizontal="center" vertical="center" wrapText="1"/>
    </xf>
    <xf numFmtId="0" fontId="22" fillId="0" borderId="0" xfId="0" applyFont="1" applyAlignment="1">
      <alignment horizontal="center" vertical="center" wrapText="1"/>
    </xf>
    <xf numFmtId="0" fontId="15" fillId="0" borderId="0" xfId="0" applyFont="1" applyAlignment="1">
      <alignment horizontal="center" vertical="center" wrapText="1"/>
    </xf>
    <xf numFmtId="20" fontId="15" fillId="0" borderId="0" xfId="0" applyNumberFormat="1" applyFont="1" applyAlignment="1">
      <alignment horizontal="center" vertical="center" wrapText="1"/>
    </xf>
    <xf numFmtId="0" fontId="11" fillId="6" borderId="5" xfId="0" applyFont="1" applyFill="1" applyBorder="1" applyAlignment="1">
      <alignment horizontal="center" vertical="center" wrapText="1"/>
    </xf>
    <xf numFmtId="0" fontId="7" fillId="6" borderId="1" xfId="0" applyFont="1" applyFill="1" applyBorder="1" applyAlignment="1">
      <alignment horizontal="center" vertical="center"/>
    </xf>
    <xf numFmtId="0" fontId="19" fillId="6" borderId="1" xfId="0" applyFont="1" applyFill="1" applyBorder="1" applyAlignment="1"/>
    <xf numFmtId="0" fontId="19" fillId="6" borderId="10" xfId="0" applyFont="1" applyFill="1" applyBorder="1" applyAlignment="1"/>
    <xf numFmtId="0" fontId="19" fillId="6" borderId="10" xfId="0" applyFont="1" applyFill="1" applyBorder="1" applyAlignment="1">
      <alignment vertical="top"/>
    </xf>
    <xf numFmtId="0" fontId="19" fillId="6" borderId="10" xfId="0" applyFont="1" applyFill="1" applyBorder="1" applyAlignment="1"/>
    <xf numFmtId="0" fontId="3" fillId="6" borderId="1" xfId="0" applyFont="1" applyFill="1" applyBorder="1" applyAlignment="1"/>
    <xf numFmtId="0" fontId="7" fillId="6" borderId="1" xfId="0" applyFont="1" applyFill="1" applyBorder="1" applyAlignment="1">
      <alignment horizontal="center" vertical="center"/>
    </xf>
    <xf numFmtId="0" fontId="13" fillId="6" borderId="1" xfId="0" applyFont="1" applyFill="1" applyBorder="1" applyAlignment="1">
      <alignment wrapText="1"/>
    </xf>
    <xf numFmtId="0" fontId="23" fillId="0" borderId="0" xfId="0" applyFont="1" applyAlignment="1">
      <alignment horizontal="center" vertical="center" wrapText="1"/>
    </xf>
    <xf numFmtId="0" fontId="11" fillId="11" borderId="5" xfId="0" applyFont="1" applyFill="1" applyBorder="1" applyAlignment="1">
      <alignment horizontal="center" vertical="center" wrapText="1"/>
    </xf>
    <xf numFmtId="0" fontId="20" fillId="0" borderId="5" xfId="0" applyFont="1" applyBorder="1" applyAlignment="1">
      <alignment horizontal="center" vertical="center" wrapText="1"/>
    </xf>
    <xf numFmtId="0" fontId="20" fillId="0" borderId="5" xfId="0" applyFont="1" applyBorder="1" applyAlignment="1">
      <alignment horizontal="center" vertical="center" wrapText="1"/>
    </xf>
    <xf numFmtId="0" fontId="24" fillId="13" borderId="5" xfId="0" applyFont="1" applyFill="1" applyBorder="1" applyAlignment="1">
      <alignment horizontal="center" vertical="center" wrapText="1"/>
    </xf>
    <xf numFmtId="0" fontId="15" fillId="0" borderId="5" xfId="0" applyFont="1" applyBorder="1" applyAlignment="1">
      <alignment horizontal="center" vertical="center" wrapText="1"/>
    </xf>
    <xf numFmtId="0" fontId="15" fillId="0" borderId="5" xfId="0" applyFont="1" applyBorder="1" applyAlignment="1">
      <alignment horizontal="center" vertical="center" wrapText="1"/>
    </xf>
    <xf numFmtId="0" fontId="25" fillId="13" borderId="5" xfId="0" applyFont="1" applyFill="1" applyBorder="1" applyAlignment="1">
      <alignment horizontal="center" vertical="center" wrapText="1"/>
    </xf>
    <xf numFmtId="0" fontId="26" fillId="0" borderId="1" xfId="0" applyFont="1" applyBorder="1" applyAlignment="1"/>
    <xf numFmtId="0" fontId="27" fillId="14" borderId="5" xfId="0" applyFont="1" applyFill="1" applyBorder="1" applyAlignment="1">
      <alignment horizontal="center" vertical="center" wrapText="1"/>
    </xf>
    <xf numFmtId="0" fontId="11" fillId="0" borderId="6" xfId="0" applyFont="1" applyBorder="1" applyAlignment="1">
      <alignment horizontal="center" vertical="center" wrapText="1"/>
    </xf>
    <xf numFmtId="0" fontId="2" fillId="0" borderId="0" xfId="0" applyFont="1" applyAlignment="1">
      <alignment vertical="center"/>
    </xf>
    <xf numFmtId="0" fontId="31" fillId="0" borderId="0" xfId="0" applyFont="1" applyAlignment="1">
      <alignment vertical="center"/>
    </xf>
    <xf numFmtId="0" fontId="31" fillId="0" borderId="0" xfId="0" applyFont="1" applyAlignment="1">
      <alignment vertical="center"/>
    </xf>
    <xf numFmtId="0" fontId="31" fillId="0" borderId="14" xfId="0" applyFont="1" applyBorder="1" applyAlignment="1">
      <alignment horizontal="left" vertical="center"/>
    </xf>
    <xf numFmtId="0" fontId="33" fillId="0" borderId="16" xfId="0" applyFont="1" applyBorder="1" applyAlignment="1">
      <alignment horizontal="center" vertical="center"/>
    </xf>
    <xf numFmtId="0" fontId="34" fillId="0" borderId="18" xfId="0" applyFont="1" applyBorder="1" applyAlignment="1">
      <alignment horizontal="center" vertical="center"/>
    </xf>
    <xf numFmtId="0" fontId="33" fillId="0" borderId="19" xfId="0" applyFont="1" applyBorder="1" applyAlignment="1">
      <alignment horizontal="center" vertical="center"/>
    </xf>
    <xf numFmtId="0" fontId="35" fillId="0" borderId="20" xfId="0" applyFont="1" applyBorder="1" applyAlignment="1">
      <alignment vertical="center" wrapText="1"/>
    </xf>
    <xf numFmtId="0" fontId="2" fillId="0" borderId="20" xfId="0" applyFont="1" applyBorder="1"/>
    <xf numFmtId="0" fontId="2" fillId="0" borderId="21" xfId="0" applyFont="1" applyBorder="1"/>
    <xf numFmtId="0" fontId="33" fillId="0" borderId="22" xfId="0" applyFont="1" applyBorder="1" applyAlignment="1">
      <alignment horizontal="center" vertical="center"/>
    </xf>
    <xf numFmtId="0" fontId="35" fillId="0" borderId="1" xfId="0" applyFont="1" applyBorder="1" applyAlignment="1">
      <alignment vertical="center" wrapText="1"/>
    </xf>
    <xf numFmtId="0" fontId="2" fillId="0" borderId="23" xfId="0" applyFont="1" applyBorder="1"/>
    <xf numFmtId="0" fontId="33" fillId="0" borderId="24" xfId="0" applyFont="1" applyBorder="1" applyAlignment="1">
      <alignment horizontal="center" vertical="center"/>
    </xf>
    <xf numFmtId="0" fontId="35" fillId="0" borderId="25" xfId="0" applyFont="1" applyBorder="1" applyAlignment="1">
      <alignment vertical="center" wrapText="1"/>
    </xf>
    <xf numFmtId="0" fontId="2" fillId="0" borderId="25" xfId="0" applyFont="1" applyBorder="1"/>
    <xf numFmtId="0" fontId="2" fillId="0" borderId="26" xfId="0" applyFont="1" applyBorder="1"/>
    <xf numFmtId="0" fontId="33" fillId="0" borderId="0" xfId="0" applyFont="1" applyAlignment="1">
      <alignment horizontal="center" vertical="center"/>
    </xf>
    <xf numFmtId="0" fontId="35" fillId="0" borderId="27" xfId="0" applyFont="1" applyBorder="1" applyAlignment="1">
      <alignment vertical="center" wrapText="1"/>
    </xf>
    <xf numFmtId="0" fontId="35" fillId="0" borderId="28" xfId="0" applyFont="1" applyBorder="1" applyAlignment="1">
      <alignment vertical="center" wrapText="1"/>
    </xf>
    <xf numFmtId="0" fontId="33" fillId="0" borderId="29" xfId="0" applyFont="1" applyBorder="1" applyAlignment="1">
      <alignment horizontal="center" vertical="center"/>
    </xf>
    <xf numFmtId="0" fontId="37" fillId="0" borderId="0" xfId="0" applyFont="1" applyAlignment="1"/>
    <xf numFmtId="0" fontId="35" fillId="0" borderId="1" xfId="0" applyFont="1" applyBorder="1" applyAlignment="1">
      <alignment vertical="center" wrapText="1"/>
    </xf>
    <xf numFmtId="0" fontId="35" fillId="0" borderId="1" xfId="0" applyFont="1" applyBorder="1" applyAlignment="1">
      <alignment horizontal="center" vertical="center" wrapText="1"/>
    </xf>
    <xf numFmtId="0" fontId="7" fillId="0" borderId="1" xfId="0" applyFont="1" applyBorder="1" applyAlignment="1"/>
    <xf numFmtId="0" fontId="13" fillId="0" borderId="10" xfId="0" applyFont="1" applyBorder="1" applyAlignment="1"/>
    <xf numFmtId="0" fontId="7" fillId="0" borderId="32" xfId="0" applyFont="1" applyBorder="1" applyAlignment="1">
      <alignment horizontal="center" vertical="center"/>
    </xf>
    <xf numFmtId="0" fontId="13" fillId="0" borderId="30" xfId="0" applyFont="1" applyBorder="1" applyAlignment="1"/>
    <xf numFmtId="0" fontId="13" fillId="0" borderId="33" xfId="0" applyFont="1" applyBorder="1" applyAlignment="1"/>
    <xf numFmtId="0" fontId="40" fillId="0" borderId="31" xfId="0" applyFont="1" applyBorder="1" applyAlignment="1">
      <alignment wrapText="1"/>
    </xf>
    <xf numFmtId="0" fontId="11" fillId="15" borderId="5" xfId="0" applyFont="1" applyFill="1" applyBorder="1" applyAlignment="1">
      <alignment horizontal="center" vertical="center" wrapText="1"/>
    </xf>
    <xf numFmtId="0" fontId="11" fillId="15" borderId="7" xfId="0" applyFont="1" applyFill="1" applyBorder="1" applyAlignment="1">
      <alignment horizontal="center" vertical="center" wrapText="1"/>
    </xf>
    <xf numFmtId="0" fontId="11" fillId="15" borderId="6" xfId="0" applyFont="1" applyFill="1" applyBorder="1" applyAlignment="1">
      <alignment horizontal="center" vertical="center" wrapText="1"/>
    </xf>
    <xf numFmtId="0" fontId="13" fillId="0" borderId="32" xfId="0" applyFont="1" applyBorder="1" applyAlignment="1"/>
    <xf numFmtId="0" fontId="2" fillId="0" borderId="31" xfId="0" applyFont="1" applyBorder="1" applyAlignment="1"/>
    <xf numFmtId="0" fontId="41" fillId="0" borderId="0" xfId="0" applyFont="1" applyAlignment="1"/>
    <xf numFmtId="0" fontId="10" fillId="0" borderId="14" xfId="0" applyFont="1" applyBorder="1" applyAlignment="1"/>
    <xf numFmtId="0" fontId="7" fillId="0" borderId="32" xfId="0" applyFont="1" applyBorder="1" applyAlignment="1">
      <alignment horizontal="center"/>
    </xf>
    <xf numFmtId="0" fontId="7" fillId="0" borderId="31" xfId="0" applyFont="1" applyBorder="1" applyAlignment="1">
      <alignment horizontal="center"/>
    </xf>
    <xf numFmtId="0" fontId="13" fillId="0" borderId="31" xfId="0" applyFont="1" applyBorder="1" applyAlignment="1"/>
    <xf numFmtId="0" fontId="7" fillId="0" borderId="31" xfId="0" applyFont="1" applyBorder="1" applyAlignment="1"/>
    <xf numFmtId="0" fontId="7" fillId="0" borderId="32" xfId="0" applyFont="1" applyBorder="1" applyAlignment="1"/>
    <xf numFmtId="0" fontId="0" fillId="0" borderId="0" xfId="0" applyFont="1" applyAlignment="1"/>
    <xf numFmtId="0" fontId="30" fillId="0" borderId="0" xfId="0" applyFont="1" applyAlignment="1">
      <alignment horizontal="right" vertical="center"/>
    </xf>
    <xf numFmtId="0" fontId="31" fillId="0" borderId="14" xfId="0" applyFont="1" applyBorder="1" applyAlignment="1">
      <alignment horizontal="left" vertical="center"/>
    </xf>
    <xf numFmtId="0" fontId="29" fillId="0" borderId="0" xfId="0" applyFont="1" applyAlignment="1">
      <alignment vertical="center"/>
    </xf>
    <xf numFmtId="0" fontId="11" fillId="0" borderId="6" xfId="0" applyFont="1" applyBorder="1" applyAlignment="1">
      <alignment horizontal="center" vertical="center" wrapText="1"/>
    </xf>
    <xf numFmtId="0" fontId="11" fillId="6" borderId="34" xfId="0" applyFont="1" applyFill="1" applyBorder="1" applyAlignment="1">
      <alignment horizontal="center" vertical="center" wrapText="1"/>
    </xf>
    <xf numFmtId="0" fontId="11" fillId="6" borderId="35" xfId="0" applyFont="1" applyFill="1" applyBorder="1" applyAlignment="1">
      <alignment horizontal="center" vertical="center" wrapText="1"/>
    </xf>
    <xf numFmtId="0" fontId="11" fillId="6" borderId="40" xfId="0" applyFont="1" applyFill="1" applyBorder="1" applyAlignment="1">
      <alignment horizontal="center" vertical="center" wrapText="1"/>
    </xf>
    <xf numFmtId="0" fontId="11" fillId="0" borderId="34" xfId="0" applyFont="1" applyBorder="1" applyAlignment="1">
      <alignment horizontal="center" vertical="center" wrapText="1"/>
    </xf>
    <xf numFmtId="49" fontId="43" fillId="0" borderId="35" xfId="0" applyNumberFormat="1" applyFont="1" applyBorder="1" applyAlignment="1">
      <alignment vertical="top" wrapText="1"/>
    </xf>
    <xf numFmtId="0" fontId="0" fillId="0" borderId="0" xfId="0" applyFont="1" applyAlignment="1"/>
    <xf numFmtId="0" fontId="11" fillId="17" borderId="5" xfId="0" applyFont="1" applyFill="1" applyBorder="1" applyAlignment="1">
      <alignment horizontal="center" vertical="center" wrapText="1"/>
    </xf>
    <xf numFmtId="0" fontId="14" fillId="18" borderId="5" xfId="0" applyFont="1" applyFill="1" applyBorder="1" applyAlignment="1">
      <alignment horizontal="center" vertical="center" wrapText="1"/>
    </xf>
    <xf numFmtId="0" fontId="12" fillId="0" borderId="31" xfId="0" applyFont="1" applyBorder="1" applyAlignment="1">
      <alignment vertical="top"/>
    </xf>
    <xf numFmtId="0" fontId="11" fillId="20" borderId="5" xfId="0" applyFont="1" applyFill="1" applyBorder="1" applyAlignment="1">
      <alignment horizontal="center" vertical="center" wrapText="1"/>
    </xf>
    <xf numFmtId="0" fontId="40" fillId="0" borderId="0" xfId="0" applyFont="1" applyAlignment="1">
      <alignment wrapText="1"/>
    </xf>
    <xf numFmtId="0" fontId="11" fillId="0" borderId="6" xfId="0" applyFont="1" applyBorder="1" applyAlignment="1">
      <alignment horizontal="center" vertical="center" wrapText="1"/>
    </xf>
    <xf numFmtId="0" fontId="11" fillId="15" borderId="6" xfId="0" applyFont="1" applyFill="1" applyBorder="1" applyAlignment="1">
      <alignment horizontal="center" vertical="center" wrapText="1"/>
    </xf>
    <xf numFmtId="0" fontId="0" fillId="15" borderId="0" xfId="0" applyFont="1" applyFill="1" applyAlignment="1"/>
    <xf numFmtId="0" fontId="11" fillId="16" borderId="5" xfId="0" applyFont="1" applyFill="1" applyBorder="1" applyAlignment="1">
      <alignment horizontal="center" vertical="center" wrapText="1"/>
    </xf>
    <xf numFmtId="0" fontId="11" fillId="16" borderId="7" xfId="0" applyFont="1" applyFill="1" applyBorder="1" applyAlignment="1">
      <alignment horizontal="center" vertical="center" wrapText="1"/>
    </xf>
    <xf numFmtId="0" fontId="11" fillId="15" borderId="34" xfId="0" applyFont="1" applyFill="1" applyBorder="1" applyAlignment="1">
      <alignment horizontal="center" vertical="center" wrapText="1"/>
    </xf>
    <xf numFmtId="0" fontId="11" fillId="15" borderId="35" xfId="0" applyFont="1" applyFill="1" applyBorder="1" applyAlignment="1">
      <alignment horizontal="center" vertical="center" wrapText="1"/>
    </xf>
    <xf numFmtId="0" fontId="11" fillId="16" borderId="34" xfId="0" applyFont="1" applyFill="1" applyBorder="1" applyAlignment="1">
      <alignment horizontal="center" vertical="center" wrapText="1"/>
    </xf>
    <xf numFmtId="0" fontId="11" fillId="16" borderId="35" xfId="0" applyFont="1" applyFill="1" applyBorder="1" applyAlignment="1">
      <alignment horizontal="center" vertical="center" wrapText="1"/>
    </xf>
    <xf numFmtId="0" fontId="10" fillId="15" borderId="9" xfId="0" applyFont="1" applyFill="1" applyBorder="1" applyAlignment="1"/>
    <xf numFmtId="0" fontId="13" fillId="0" borderId="44" xfId="0" applyFont="1" applyBorder="1" applyAlignment="1"/>
    <xf numFmtId="0" fontId="44" fillId="0" borderId="8" xfId="0" applyFont="1" applyBorder="1" applyAlignment="1">
      <alignment vertical="center" wrapText="1"/>
    </xf>
    <xf numFmtId="0" fontId="44" fillId="0" borderId="31" xfId="0" applyFont="1" applyBorder="1" applyAlignment="1">
      <alignment vertical="center" wrapText="1"/>
    </xf>
    <xf numFmtId="0" fontId="11" fillId="21" borderId="5" xfId="0" applyFont="1" applyFill="1" applyBorder="1" applyAlignment="1">
      <alignment horizontal="center" vertical="center" wrapText="1"/>
    </xf>
    <xf numFmtId="0" fontId="7" fillId="0" borderId="30" xfId="0" applyFont="1" applyBorder="1" applyAlignment="1"/>
    <xf numFmtId="0" fontId="11" fillId="15" borderId="35" xfId="0" applyFont="1" applyFill="1" applyBorder="1" applyAlignment="1">
      <alignment vertical="center" wrapText="1"/>
    </xf>
    <xf numFmtId="0" fontId="12" fillId="0" borderId="48" xfId="0" applyFont="1" applyBorder="1" applyAlignment="1">
      <alignment vertical="top"/>
    </xf>
    <xf numFmtId="0" fontId="40" fillId="0" borderId="31" xfId="0" applyFont="1" applyBorder="1" applyAlignment="1">
      <alignment horizontal="left" vertical="center" wrapText="1"/>
    </xf>
    <xf numFmtId="0" fontId="7" fillId="15" borderId="1" xfId="0" applyFont="1" applyFill="1" applyBorder="1" applyAlignment="1"/>
    <xf numFmtId="0" fontId="11" fillId="22" borderId="5" xfId="0" applyFont="1" applyFill="1" applyBorder="1" applyAlignment="1">
      <alignment horizontal="center" vertical="center" wrapText="1"/>
    </xf>
    <xf numFmtId="0" fontId="44" fillId="0" borderId="32" xfId="0" applyFont="1" applyBorder="1" applyAlignment="1"/>
    <xf numFmtId="0" fontId="44" fillId="0" borderId="30" xfId="0" applyFont="1" applyBorder="1" applyAlignment="1"/>
    <xf numFmtId="0" fontId="0" fillId="0" borderId="0" xfId="0" applyFont="1" applyAlignment="1"/>
    <xf numFmtId="0" fontId="10" fillId="0" borderId="6" xfId="0" applyFont="1" applyBorder="1"/>
    <xf numFmtId="0" fontId="10" fillId="0" borderId="0" xfId="0" applyFont="1" applyBorder="1"/>
    <xf numFmtId="0" fontId="47" fillId="12" borderId="10" xfId="0" applyFont="1" applyFill="1" applyBorder="1" applyAlignment="1"/>
    <xf numFmtId="0" fontId="10" fillId="23" borderId="12" xfId="0" applyFont="1" applyFill="1" applyBorder="1"/>
    <xf numFmtId="0" fontId="10" fillId="23" borderId="0" xfId="0" applyFont="1" applyFill="1" applyBorder="1"/>
    <xf numFmtId="0" fontId="12" fillId="0" borderId="10" xfId="0" applyFont="1" applyBorder="1" applyAlignment="1"/>
    <xf numFmtId="0" fontId="11" fillId="16" borderId="6" xfId="0" applyFont="1" applyFill="1" applyBorder="1" applyAlignment="1">
      <alignment horizontal="center" vertical="center" wrapText="1"/>
    </xf>
    <xf numFmtId="0" fontId="0" fillId="0" borderId="0" xfId="0" applyFont="1" applyBorder="1" applyAlignment="1"/>
    <xf numFmtId="0" fontId="0" fillId="15" borderId="0" xfId="0" applyFont="1" applyFill="1" applyBorder="1" applyAlignment="1"/>
    <xf numFmtId="0" fontId="0" fillId="0" borderId="0" xfId="0" applyAlignment="1"/>
    <xf numFmtId="0" fontId="11" fillId="15" borderId="6" xfId="0" applyFont="1" applyFill="1" applyBorder="1" applyAlignment="1">
      <alignment horizontal="center" vertical="center" wrapText="1"/>
    </xf>
    <xf numFmtId="0" fontId="48" fillId="0" borderId="10" xfId="0" applyFont="1" applyBorder="1" applyAlignment="1">
      <alignment horizontal="left" vertical="center"/>
    </xf>
    <xf numFmtId="0" fontId="7" fillId="0" borderId="33" xfId="0" applyFont="1" applyBorder="1" applyAlignment="1"/>
    <xf numFmtId="0" fontId="12" fillId="0" borderId="10" xfId="0" applyFont="1" applyBorder="1" applyAlignment="1">
      <alignment vertical="top" wrapText="1"/>
    </xf>
    <xf numFmtId="0" fontId="11" fillId="15" borderId="8" xfId="0" applyFont="1" applyFill="1" applyBorder="1" applyAlignment="1">
      <alignment horizontal="center" vertical="center" wrapText="1"/>
    </xf>
    <xf numFmtId="0" fontId="11" fillId="15" borderId="45" xfId="0" applyFont="1" applyFill="1" applyBorder="1" applyAlignment="1">
      <alignment horizontal="center" vertical="center" wrapText="1"/>
    </xf>
    <xf numFmtId="0" fontId="11" fillId="15" borderId="46" xfId="0" applyFont="1" applyFill="1" applyBorder="1" applyAlignment="1">
      <alignment horizontal="center" vertical="center" wrapText="1"/>
    </xf>
    <xf numFmtId="0" fontId="11" fillId="15" borderId="40" xfId="0" applyFont="1" applyFill="1" applyBorder="1" applyAlignment="1">
      <alignment horizontal="center" vertical="center" wrapText="1"/>
    </xf>
    <xf numFmtId="0" fontId="39" fillId="24" borderId="38" xfId="0" applyFont="1" applyFill="1" applyBorder="1" applyAlignment="1"/>
    <xf numFmtId="0" fontId="39" fillId="24" borderId="39" xfId="0" applyFont="1" applyFill="1" applyBorder="1" applyAlignment="1">
      <alignment horizontal="center"/>
    </xf>
    <xf numFmtId="0" fontId="45" fillId="24" borderId="36" xfId="0" applyFont="1" applyFill="1" applyBorder="1" applyAlignment="1"/>
    <xf numFmtId="0" fontId="39" fillId="24" borderId="37" xfId="0" applyFont="1" applyFill="1" applyBorder="1" applyAlignment="1"/>
    <xf numFmtId="0" fontId="0" fillId="0" borderId="0" xfId="0" applyFont="1" applyAlignment="1"/>
    <xf numFmtId="0" fontId="11" fillId="0" borderId="8" xfId="0" applyFont="1" applyBorder="1" applyAlignment="1">
      <alignment horizontal="center" vertical="center" wrapText="1"/>
    </xf>
    <xf numFmtId="0" fontId="10" fillId="0" borderId="0" xfId="0" applyFont="1" applyBorder="1"/>
    <xf numFmtId="0" fontId="0" fillId="15" borderId="0" xfId="0" applyFont="1" applyFill="1" applyAlignment="1"/>
    <xf numFmtId="0" fontId="10" fillId="15" borderId="0" xfId="0" applyFont="1" applyFill="1" applyBorder="1"/>
    <xf numFmtId="0" fontId="39" fillId="15" borderId="6" xfId="0" applyFont="1" applyFill="1" applyBorder="1" applyAlignment="1">
      <alignment vertical="center" wrapText="1"/>
    </xf>
    <xf numFmtId="0" fontId="39" fillId="15" borderId="7" xfId="0" applyFont="1" applyFill="1" applyBorder="1" applyAlignment="1">
      <alignment vertical="center" wrapText="1"/>
    </xf>
    <xf numFmtId="0" fontId="11" fillId="15" borderId="6" xfId="0" applyFont="1" applyFill="1" applyBorder="1" applyAlignment="1">
      <alignment vertical="center" wrapText="1"/>
    </xf>
    <xf numFmtId="0" fontId="11" fillId="15" borderId="7" xfId="0" applyFont="1" applyFill="1" applyBorder="1" applyAlignment="1">
      <alignment vertical="center" wrapText="1"/>
    </xf>
    <xf numFmtId="0" fontId="10" fillId="0" borderId="34" xfId="0" applyFont="1" applyBorder="1"/>
    <xf numFmtId="0" fontId="10" fillId="0" borderId="40" xfId="0" applyFont="1" applyBorder="1"/>
    <xf numFmtId="0" fontId="10" fillId="0" borderId="35" xfId="0" applyFont="1" applyBorder="1"/>
    <xf numFmtId="0" fontId="10" fillId="0" borderId="36" xfId="0" applyFont="1" applyBorder="1"/>
    <xf numFmtId="0" fontId="10" fillId="0" borderId="37" xfId="0" applyFont="1" applyBorder="1"/>
    <xf numFmtId="0" fontId="10" fillId="23" borderId="38" xfId="0" applyFont="1" applyFill="1" applyBorder="1"/>
    <xf numFmtId="0" fontId="10" fillId="23" borderId="41" xfId="0" applyFont="1" applyFill="1" applyBorder="1"/>
    <xf numFmtId="0" fontId="10" fillId="23" borderId="39" xfId="0" applyFont="1" applyFill="1" applyBorder="1"/>
    <xf numFmtId="0" fontId="10" fillId="23" borderId="36" xfId="0" applyFont="1" applyFill="1" applyBorder="1"/>
    <xf numFmtId="0" fontId="10" fillId="23" borderId="37" xfId="0" applyFont="1" applyFill="1" applyBorder="1"/>
    <xf numFmtId="0" fontId="15" fillId="25" borderId="0" xfId="0" applyFont="1" applyFill="1" applyBorder="1" applyAlignment="1">
      <alignment horizontal="center" vertical="center" wrapText="1"/>
    </xf>
    <xf numFmtId="0" fontId="11" fillId="25" borderId="34" xfId="0" applyFont="1" applyFill="1" applyBorder="1" applyAlignment="1">
      <alignment horizontal="center" vertical="center" wrapText="1"/>
    </xf>
    <xf numFmtId="0" fontId="11" fillId="25" borderId="40" xfId="0" applyFont="1" applyFill="1" applyBorder="1" applyAlignment="1">
      <alignment horizontal="center" vertical="center" wrapText="1"/>
    </xf>
    <xf numFmtId="0" fontId="11" fillId="25" borderId="35" xfId="0" applyFont="1" applyFill="1" applyBorder="1" applyAlignment="1">
      <alignment horizontal="center" vertical="center" wrapText="1"/>
    </xf>
    <xf numFmtId="0" fontId="15" fillId="25" borderId="36" xfId="0" applyFont="1" applyFill="1" applyBorder="1" applyAlignment="1">
      <alignment horizontal="center" vertical="center" wrapText="1"/>
    </xf>
    <xf numFmtId="0" fontId="15" fillId="25" borderId="37" xfId="0" applyFont="1" applyFill="1" applyBorder="1" applyAlignment="1">
      <alignment horizontal="center" vertical="center" wrapText="1"/>
    </xf>
    <xf numFmtId="0" fontId="15" fillId="25" borderId="38" xfId="0" applyFont="1" applyFill="1" applyBorder="1" applyAlignment="1">
      <alignment horizontal="center" vertical="center" wrapText="1"/>
    </xf>
    <xf numFmtId="0" fontId="15" fillId="25" borderId="41" xfId="0" applyFont="1" applyFill="1" applyBorder="1" applyAlignment="1">
      <alignment horizontal="center" vertical="center" wrapText="1"/>
    </xf>
    <xf numFmtId="0" fontId="15" fillId="25" borderId="39" xfId="0" applyFont="1" applyFill="1" applyBorder="1" applyAlignment="1">
      <alignment horizontal="center" vertical="center" wrapText="1"/>
    </xf>
    <xf numFmtId="0" fontId="6" fillId="15" borderId="0" xfId="0" applyFont="1" applyFill="1" applyBorder="1" applyAlignment="1">
      <alignment horizontal="center" vertical="center"/>
    </xf>
    <xf numFmtId="0" fontId="9" fillId="15" borderId="0" xfId="0" applyFont="1" applyFill="1" applyBorder="1" applyAlignment="1">
      <alignment horizontal="center" vertical="center"/>
    </xf>
    <xf numFmtId="0" fontId="11" fillId="16" borderId="0" xfId="0" applyFont="1" applyFill="1" applyBorder="1" applyAlignment="1">
      <alignment horizontal="center" vertical="center" wrapText="1"/>
    </xf>
    <xf numFmtId="0" fontId="15" fillId="16" borderId="0" xfId="0" applyFont="1" applyFill="1" applyBorder="1" applyAlignment="1">
      <alignment horizontal="center" vertical="center" wrapText="1"/>
    </xf>
    <xf numFmtId="0" fontId="20" fillId="15" borderId="0" xfId="0" applyFont="1" applyFill="1" applyAlignment="1">
      <alignment horizontal="center" vertical="center" wrapText="1"/>
    </xf>
    <xf numFmtId="0" fontId="12" fillId="0" borderId="30" xfId="0" applyFont="1" applyBorder="1" applyAlignment="1">
      <alignment vertical="top"/>
    </xf>
    <xf numFmtId="0" fontId="12" fillId="0" borderId="52" xfId="0" applyFont="1" applyBorder="1" applyAlignment="1">
      <alignment vertical="top"/>
    </xf>
    <xf numFmtId="0" fontId="40" fillId="0" borderId="53" xfId="0" applyFont="1" applyBorder="1" applyAlignment="1">
      <alignment horizontal="left" vertical="center" wrapText="1"/>
    </xf>
    <xf numFmtId="0" fontId="13" fillId="0" borderId="30" xfId="0" applyFont="1" applyBorder="1" applyAlignment="1">
      <alignment wrapText="1"/>
    </xf>
    <xf numFmtId="0" fontId="7" fillId="0" borderId="33" xfId="0" applyFont="1" applyBorder="1" applyAlignment="1">
      <alignment horizontal="center" vertical="center"/>
    </xf>
    <xf numFmtId="0" fontId="7" fillId="0" borderId="10" xfId="0" applyFont="1" applyBorder="1" applyAlignment="1">
      <alignment horizontal="center" vertical="center"/>
    </xf>
    <xf numFmtId="0" fontId="7" fillId="0" borderId="31" xfId="0" applyFont="1" applyBorder="1" applyAlignment="1">
      <alignment horizontal="center" vertical="center"/>
    </xf>
    <xf numFmtId="0" fontId="12" fillId="0" borderId="52" xfId="0" applyFont="1" applyBorder="1" applyAlignment="1">
      <alignment horizontal="left" vertical="center"/>
    </xf>
    <xf numFmtId="0" fontId="11" fillId="6" borderId="11" xfId="0" applyFont="1" applyFill="1" applyBorder="1" applyAlignment="1">
      <alignment vertical="center" wrapText="1"/>
    </xf>
    <xf numFmtId="0" fontId="10" fillId="23" borderId="12" xfId="0" applyFont="1" applyFill="1" applyBorder="1" applyAlignment="1"/>
    <xf numFmtId="0" fontId="7" fillId="0" borderId="1" xfId="0" applyFont="1" applyBorder="1" applyAlignment="1">
      <alignment wrapText="1"/>
    </xf>
    <xf numFmtId="0" fontId="2" fillId="0" borderId="0" xfId="0" applyFont="1" applyAlignment="1">
      <alignment horizontal="center"/>
    </xf>
    <xf numFmtId="0" fontId="0" fillId="0" borderId="0" xfId="0" applyFont="1" applyAlignment="1"/>
    <xf numFmtId="0" fontId="11" fillId="0" borderId="11" xfId="0" applyFont="1" applyBorder="1" applyAlignment="1">
      <alignment horizontal="center" vertical="center" wrapText="1"/>
    </xf>
    <xf numFmtId="0" fontId="10" fillId="0" borderId="12" xfId="0" applyFont="1" applyBorder="1"/>
    <xf numFmtId="0" fontId="10" fillId="0" borderId="13" xfId="0" applyFont="1" applyBorder="1"/>
    <xf numFmtId="0" fontId="11" fillId="11" borderId="11" xfId="0" applyFont="1" applyFill="1" applyBorder="1" applyAlignment="1">
      <alignment horizontal="center" vertical="center" wrapText="1"/>
    </xf>
    <xf numFmtId="0" fontId="11" fillId="0" borderId="8" xfId="0" applyFont="1" applyBorder="1" applyAlignment="1">
      <alignment horizontal="center" vertical="center" wrapText="1"/>
    </xf>
    <xf numFmtId="0" fontId="10" fillId="0" borderId="9" xfId="0" applyFont="1" applyBorder="1"/>
    <xf numFmtId="0" fontId="11" fillId="11" borderId="8" xfId="0" applyFont="1" applyFill="1" applyBorder="1" applyAlignment="1">
      <alignment horizontal="center" vertical="center" wrapText="1"/>
    </xf>
    <xf numFmtId="0" fontId="11" fillId="0" borderId="6" xfId="0" applyFont="1" applyBorder="1" applyAlignment="1">
      <alignment horizontal="center" vertical="center" wrapText="1"/>
    </xf>
    <xf numFmtId="0" fontId="10" fillId="0" borderId="6" xfId="0" applyFont="1" applyBorder="1"/>
    <xf numFmtId="0" fontId="10" fillId="0" borderId="7" xfId="0" applyFont="1" applyBorder="1"/>
    <xf numFmtId="0" fontId="6" fillId="0" borderId="0" xfId="0" applyFont="1" applyAlignment="1">
      <alignment horizontal="center" vertical="center"/>
    </xf>
    <xf numFmtId="0" fontId="9" fillId="0" borderId="2" xfId="0" applyFont="1" applyBorder="1" applyAlignment="1">
      <alignment horizontal="center" vertical="center"/>
    </xf>
    <xf numFmtId="0" fontId="10" fillId="0" borderId="3" xfId="0" applyFont="1" applyBorder="1"/>
    <xf numFmtId="0" fontId="10" fillId="0" borderId="4" xfId="0" applyFont="1" applyBorder="1"/>
    <xf numFmtId="0" fontId="11" fillId="11" borderId="6" xfId="0" applyFont="1" applyFill="1" applyBorder="1" applyAlignment="1">
      <alignment horizontal="center" vertical="center" wrapText="1"/>
    </xf>
    <xf numFmtId="0" fontId="15" fillId="0" borderId="0" xfId="0" applyFont="1" applyAlignment="1">
      <alignment wrapText="1"/>
    </xf>
    <xf numFmtId="0" fontId="11" fillId="15" borderId="11" xfId="0" applyFont="1" applyFill="1" applyBorder="1" applyAlignment="1">
      <alignment horizontal="center" vertical="center" wrapText="1"/>
    </xf>
    <xf numFmtId="0" fontId="10" fillId="15" borderId="12" xfId="0" applyFont="1" applyFill="1" applyBorder="1"/>
    <xf numFmtId="0" fontId="10" fillId="15" borderId="13" xfId="0" applyFont="1" applyFill="1" applyBorder="1"/>
    <xf numFmtId="0" fontId="11" fillId="15" borderId="6" xfId="0" applyFont="1" applyFill="1" applyBorder="1" applyAlignment="1">
      <alignment horizontal="center" vertical="center" wrapText="1"/>
    </xf>
    <xf numFmtId="0" fontId="10" fillId="15" borderId="6" xfId="0" applyFont="1" applyFill="1" applyBorder="1"/>
    <xf numFmtId="0" fontId="10" fillId="15" borderId="7" xfId="0" applyFont="1" applyFill="1" applyBorder="1"/>
    <xf numFmtId="0" fontId="11" fillId="12" borderId="6" xfId="0" applyFont="1" applyFill="1" applyBorder="1" applyAlignment="1">
      <alignment horizontal="center" vertical="center" wrapText="1"/>
    </xf>
    <xf numFmtId="0" fontId="15" fillId="15" borderId="8" xfId="0" applyFont="1" applyFill="1" applyBorder="1" applyAlignment="1">
      <alignment horizontal="center" vertical="center" wrapText="1"/>
    </xf>
    <xf numFmtId="0" fontId="15" fillId="15" borderId="0" xfId="0" applyFont="1" applyFill="1" applyBorder="1" applyAlignment="1">
      <alignment horizontal="center" vertical="center" wrapText="1"/>
    </xf>
    <xf numFmtId="0" fontId="15" fillId="15" borderId="11" xfId="0" applyFont="1" applyFill="1" applyBorder="1" applyAlignment="1">
      <alignment horizontal="center" vertical="center" wrapText="1"/>
    </xf>
    <xf numFmtId="0" fontId="15" fillId="15" borderId="12" xfId="0" applyFont="1" applyFill="1" applyBorder="1" applyAlignment="1">
      <alignment horizontal="center" vertical="center" wrapText="1"/>
    </xf>
    <xf numFmtId="0" fontId="15" fillId="15" borderId="36" xfId="0" applyFont="1" applyFill="1" applyBorder="1" applyAlignment="1">
      <alignment horizontal="center" vertical="center" wrapText="1"/>
    </xf>
    <xf numFmtId="0" fontId="15" fillId="15" borderId="37" xfId="0" applyFont="1" applyFill="1" applyBorder="1" applyAlignment="1">
      <alignment horizontal="center" vertical="center" wrapText="1"/>
    </xf>
    <xf numFmtId="0" fontId="15" fillId="15" borderId="38" xfId="0" applyFont="1" applyFill="1" applyBorder="1" applyAlignment="1">
      <alignment horizontal="center" vertical="center" wrapText="1"/>
    </xf>
    <xf numFmtId="0" fontId="15" fillId="15" borderId="39" xfId="0" applyFont="1" applyFill="1" applyBorder="1" applyAlignment="1">
      <alignment horizontal="center" vertical="center" wrapText="1"/>
    </xf>
    <xf numFmtId="0" fontId="11" fillId="0" borderId="0" xfId="0" applyFont="1" applyBorder="1" applyAlignment="1">
      <alignment horizontal="center" vertical="center" wrapText="1"/>
    </xf>
    <xf numFmtId="0" fontId="16" fillId="0" borderId="6" xfId="0" applyFont="1" applyBorder="1" applyAlignment="1">
      <alignment horizontal="center" vertical="center" wrapText="1"/>
    </xf>
    <xf numFmtId="0" fontId="11" fillId="0" borderId="12" xfId="0" applyFont="1" applyBorder="1" applyAlignment="1">
      <alignment horizontal="center" vertical="center" wrapText="1"/>
    </xf>
    <xf numFmtId="0" fontId="10" fillId="0" borderId="0" xfId="0" applyFont="1" applyBorder="1"/>
    <xf numFmtId="0" fontId="15" fillId="0" borderId="11" xfId="0" applyFont="1" applyBorder="1" applyAlignment="1">
      <alignment horizontal="center" vertical="center" wrapText="1"/>
    </xf>
    <xf numFmtId="0" fontId="11" fillId="15" borderId="8" xfId="0" applyFont="1" applyFill="1" applyBorder="1" applyAlignment="1">
      <alignment horizontal="center" vertical="center" wrapText="1"/>
    </xf>
    <xf numFmtId="0" fontId="0" fillId="15" borderId="0" xfId="0" applyFont="1" applyFill="1" applyAlignment="1"/>
    <xf numFmtId="0" fontId="10" fillId="15" borderId="9" xfId="0" applyFont="1" applyFill="1" applyBorder="1"/>
    <xf numFmtId="0" fontId="11" fillId="15" borderId="12" xfId="0" applyFont="1" applyFill="1" applyBorder="1" applyAlignment="1">
      <alignment horizontal="center" vertical="center" wrapText="1"/>
    </xf>
    <xf numFmtId="0" fontId="11" fillId="15" borderId="13" xfId="0" applyFont="1" applyFill="1" applyBorder="1" applyAlignment="1">
      <alignment horizontal="center" vertical="center" wrapText="1"/>
    </xf>
    <xf numFmtId="0" fontId="11" fillId="15" borderId="51" xfId="0" applyFont="1" applyFill="1" applyBorder="1" applyAlignment="1">
      <alignment horizontal="center" vertical="center" wrapText="1"/>
    </xf>
    <xf numFmtId="0" fontId="0" fillId="15" borderId="41" xfId="0" applyFont="1" applyFill="1" applyBorder="1" applyAlignment="1"/>
    <xf numFmtId="0" fontId="10" fillId="15" borderId="43" xfId="0" applyFont="1" applyFill="1" applyBorder="1"/>
    <xf numFmtId="0" fontId="11" fillId="15" borderId="9" xfId="0" applyFont="1" applyFill="1" applyBorder="1" applyAlignment="1">
      <alignment horizontal="center" vertical="center" wrapText="1"/>
    </xf>
    <xf numFmtId="0" fontId="11" fillId="15" borderId="43" xfId="0" applyFont="1" applyFill="1" applyBorder="1" applyAlignment="1">
      <alignment horizontal="center" vertical="center" wrapText="1"/>
    </xf>
    <xf numFmtId="0" fontId="10" fillId="15" borderId="0" xfId="0" applyFont="1" applyFill="1" applyBorder="1"/>
    <xf numFmtId="0" fontId="11" fillId="15" borderId="0" xfId="0" applyFont="1" applyFill="1" applyBorder="1" applyAlignment="1">
      <alignment horizontal="center" vertical="center" wrapText="1"/>
    </xf>
    <xf numFmtId="0" fontId="0" fillId="0" borderId="6" xfId="0" applyFont="1" applyBorder="1" applyAlignment="1"/>
    <xf numFmtId="0" fontId="0" fillId="0" borderId="7" xfId="0" applyFont="1" applyBorder="1" applyAlignment="1"/>
    <xf numFmtId="0" fontId="11" fillId="16" borderId="12" xfId="0" applyFont="1" applyFill="1" applyBorder="1" applyAlignment="1">
      <alignment horizontal="center" vertical="center" wrapText="1"/>
    </xf>
    <xf numFmtId="0" fontId="46" fillId="15" borderId="13" xfId="0" applyFont="1" applyFill="1" applyBorder="1"/>
    <xf numFmtId="0" fontId="39" fillId="15" borderId="11" xfId="0" applyFont="1" applyFill="1" applyBorder="1" applyAlignment="1">
      <alignment horizontal="center"/>
    </xf>
    <xf numFmtId="0" fontId="39" fillId="15" borderId="13" xfId="0" applyFont="1" applyFill="1" applyBorder="1" applyAlignment="1">
      <alignment horizontal="center"/>
    </xf>
    <xf numFmtId="0" fontId="45" fillId="15" borderId="49" xfId="0" applyFont="1" applyFill="1" applyBorder="1" applyAlignment="1">
      <alignment horizontal="center"/>
    </xf>
    <xf numFmtId="0" fontId="45" fillId="15" borderId="50" xfId="0" applyFont="1" applyFill="1" applyBorder="1" applyAlignment="1">
      <alignment horizont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39" fillId="24" borderId="38" xfId="0" applyFont="1" applyFill="1" applyBorder="1" applyAlignment="1">
      <alignment horizontal="center"/>
    </xf>
    <xf numFmtId="0" fontId="39" fillId="24" borderId="39" xfId="0" applyFont="1" applyFill="1" applyBorder="1" applyAlignment="1">
      <alignment horizontal="center"/>
    </xf>
    <xf numFmtId="0" fontId="45" fillId="24" borderId="49" xfId="0" applyFont="1" applyFill="1" applyBorder="1" applyAlignment="1">
      <alignment horizontal="center"/>
    </xf>
    <xf numFmtId="0" fontId="45" fillId="24" borderId="50" xfId="0" applyFont="1" applyFill="1" applyBorder="1" applyAlignment="1">
      <alignment horizontal="center"/>
    </xf>
    <xf numFmtId="0" fontId="11" fillId="21" borderId="8" xfId="0" applyFont="1" applyFill="1" applyBorder="1" applyAlignment="1">
      <alignment horizontal="center" vertical="center" wrapText="1"/>
    </xf>
    <xf numFmtId="0" fontId="10" fillId="21" borderId="0" xfId="0" applyFont="1" applyFill="1" applyBorder="1"/>
    <xf numFmtId="0" fontId="10" fillId="21" borderId="12" xfId="0" applyFont="1" applyFill="1" applyBorder="1"/>
    <xf numFmtId="0" fontId="10" fillId="21" borderId="13" xfId="0" applyFont="1" applyFill="1" applyBorder="1"/>
    <xf numFmtId="0" fontId="0" fillId="21" borderId="0" xfId="0" applyFont="1" applyFill="1" applyAlignment="1"/>
    <xf numFmtId="0" fontId="10" fillId="21" borderId="9" xfId="0" applyFont="1" applyFill="1" applyBorder="1"/>
    <xf numFmtId="0" fontId="11" fillId="21" borderId="6" xfId="0" applyFont="1" applyFill="1" applyBorder="1" applyAlignment="1">
      <alignment horizontal="center" vertical="center" wrapText="1"/>
    </xf>
    <xf numFmtId="0" fontId="10" fillId="21" borderId="6" xfId="0" applyFont="1" applyFill="1" applyBorder="1"/>
    <xf numFmtId="0" fontId="10" fillId="21" borderId="7" xfId="0" applyFont="1" applyFill="1" applyBorder="1"/>
    <xf numFmtId="0" fontId="11" fillId="21" borderId="11" xfId="0" applyFont="1" applyFill="1" applyBorder="1" applyAlignment="1">
      <alignment horizontal="center" vertical="center" wrapText="1"/>
    </xf>
    <xf numFmtId="0" fontId="11" fillId="15" borderId="36" xfId="0" applyFont="1" applyFill="1" applyBorder="1" applyAlignment="1">
      <alignment horizontal="center" vertical="center" wrapText="1"/>
    </xf>
    <xf numFmtId="0" fontId="11" fillId="15" borderId="37" xfId="0" applyFont="1" applyFill="1" applyBorder="1" applyAlignment="1">
      <alignment horizontal="center" vertical="center" wrapText="1"/>
    </xf>
    <xf numFmtId="0" fontId="39" fillId="15" borderId="36" xfId="0" applyFont="1" applyFill="1" applyBorder="1" applyAlignment="1">
      <alignment horizontal="center" vertical="center" wrapText="1"/>
    </xf>
    <xf numFmtId="0" fontId="39" fillId="15" borderId="9" xfId="0" applyFont="1" applyFill="1" applyBorder="1" applyAlignment="1">
      <alignment horizontal="center" vertical="center" wrapText="1"/>
    </xf>
    <xf numFmtId="0" fontId="11" fillId="15" borderId="38" xfId="0" applyFont="1" applyFill="1" applyBorder="1" applyAlignment="1">
      <alignment horizontal="center" vertical="center" wrapText="1"/>
    </xf>
    <xf numFmtId="0" fontId="11" fillId="15" borderId="39" xfId="0" applyFont="1" applyFill="1" applyBorder="1" applyAlignment="1">
      <alignment horizontal="center" vertical="center" wrapText="1"/>
    </xf>
    <xf numFmtId="0" fontId="39" fillId="15" borderId="47" xfId="0" applyFont="1" applyFill="1" applyBorder="1" applyAlignment="1">
      <alignment horizontal="center" vertical="center" wrapText="1"/>
    </xf>
    <xf numFmtId="0" fontId="39" fillId="15" borderId="13" xfId="0" applyFont="1" applyFill="1" applyBorder="1" applyAlignment="1">
      <alignment horizontal="center" vertical="center" wrapText="1"/>
    </xf>
    <xf numFmtId="0" fontId="11" fillId="15" borderId="47" xfId="0" applyFont="1" applyFill="1" applyBorder="1" applyAlignment="1">
      <alignment horizontal="center" vertical="center" wrapText="1"/>
    </xf>
    <xf numFmtId="0" fontId="11" fillId="19" borderId="11" xfId="0" applyFont="1" applyFill="1" applyBorder="1" applyAlignment="1">
      <alignment horizontal="center" vertical="center" wrapText="1"/>
    </xf>
    <xf numFmtId="0" fontId="11" fillId="19" borderId="8" xfId="0" applyFont="1" applyFill="1" applyBorder="1" applyAlignment="1">
      <alignment horizontal="center" vertical="center" wrapText="1"/>
    </xf>
    <xf numFmtId="0" fontId="11" fillId="0" borderId="13" xfId="0" applyFont="1" applyBorder="1" applyAlignment="1">
      <alignment horizontal="center" vertical="center" wrapText="1"/>
    </xf>
    <xf numFmtId="0" fontId="11" fillId="19" borderId="6"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16" borderId="6" xfId="0" applyFont="1" applyFill="1" applyBorder="1" applyAlignment="1">
      <alignment horizontal="center" vertical="center" wrapText="1"/>
    </xf>
    <xf numFmtId="0" fontId="11" fillId="16" borderId="8" xfId="0" applyFont="1" applyFill="1" applyBorder="1" applyAlignment="1">
      <alignment horizontal="center" vertical="center" wrapText="1"/>
    </xf>
    <xf numFmtId="0" fontId="15" fillId="16" borderId="11" xfId="0" applyFont="1" applyFill="1" applyBorder="1" applyAlignment="1">
      <alignment horizontal="center" vertical="center" wrapText="1"/>
    </xf>
    <xf numFmtId="0" fontId="15" fillId="16" borderId="13" xfId="0" applyFont="1" applyFill="1" applyBorder="1" applyAlignment="1">
      <alignment horizontal="center" vertical="center" wrapText="1"/>
    </xf>
    <xf numFmtId="0" fontId="11" fillId="6" borderId="6"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1" fillId="6" borderId="12" xfId="0" applyFont="1" applyFill="1" applyBorder="1" applyAlignment="1">
      <alignment horizontal="center" vertical="center" wrapText="1"/>
    </xf>
    <xf numFmtId="0" fontId="11" fillId="6" borderId="13" xfId="0" applyFont="1" applyFill="1" applyBorder="1" applyAlignment="1">
      <alignment horizontal="center" vertical="center" wrapText="1"/>
    </xf>
    <xf numFmtId="0" fontId="11" fillId="20" borderId="11" xfId="0" applyFont="1" applyFill="1" applyBorder="1" applyAlignment="1">
      <alignment horizontal="center" vertical="center" wrapText="1"/>
    </xf>
    <xf numFmtId="0" fontId="10" fillId="17" borderId="12" xfId="0" applyFont="1" applyFill="1" applyBorder="1"/>
    <xf numFmtId="0" fontId="10" fillId="17" borderId="13" xfId="0" applyFont="1" applyFill="1" applyBorder="1"/>
    <xf numFmtId="0" fontId="11" fillId="6" borderId="0" xfId="0" applyFont="1" applyFill="1" applyBorder="1" applyAlignment="1">
      <alignment horizontal="center" vertical="center" wrapText="1"/>
    </xf>
    <xf numFmtId="0" fontId="11" fillId="6" borderId="9" xfId="0" applyFont="1" applyFill="1" applyBorder="1" applyAlignment="1">
      <alignment horizontal="center" vertical="center" wrapText="1"/>
    </xf>
    <xf numFmtId="0" fontId="11" fillId="20" borderId="8" xfId="0" applyFont="1" applyFill="1" applyBorder="1" applyAlignment="1">
      <alignment horizontal="center" vertical="center" wrapText="1"/>
    </xf>
    <xf numFmtId="0" fontId="0" fillId="17" borderId="0" xfId="0" applyFont="1" applyFill="1" applyAlignment="1"/>
    <xf numFmtId="0" fontId="10" fillId="17" borderId="9" xfId="0" applyFont="1" applyFill="1" applyBorder="1"/>
    <xf numFmtId="0" fontId="11" fillId="6" borderId="7" xfId="0" applyFont="1" applyFill="1" applyBorder="1" applyAlignment="1">
      <alignment horizontal="center" vertical="center" wrapText="1"/>
    </xf>
    <xf numFmtId="0" fontId="11" fillId="20" borderId="6" xfId="0" applyFont="1" applyFill="1" applyBorder="1" applyAlignment="1">
      <alignment horizontal="center" vertical="center" wrapText="1"/>
    </xf>
    <xf numFmtId="0" fontId="10" fillId="17" borderId="6" xfId="0" applyFont="1" applyFill="1" applyBorder="1"/>
    <xf numFmtId="0" fontId="10" fillId="17" borderId="7" xfId="0" applyFont="1" applyFill="1" applyBorder="1"/>
    <xf numFmtId="0" fontId="11" fillId="16" borderId="2" xfId="0" applyFont="1" applyFill="1" applyBorder="1" applyAlignment="1">
      <alignment horizontal="center" vertical="center" wrapText="1"/>
    </xf>
    <xf numFmtId="0" fontId="11" fillId="16" borderId="3" xfId="0" applyFont="1" applyFill="1" applyBorder="1" applyAlignment="1">
      <alignment horizontal="center" vertical="center" wrapText="1"/>
    </xf>
    <xf numFmtId="0" fontId="11" fillId="16" borderId="4" xfId="0" applyFont="1" applyFill="1" applyBorder="1" applyAlignment="1">
      <alignment horizontal="center" vertical="center" wrapText="1"/>
    </xf>
    <xf numFmtId="0" fontId="11" fillId="16" borderId="11" xfId="0" applyFont="1" applyFill="1" applyBorder="1" applyAlignment="1">
      <alignment horizontal="center" vertical="center" wrapText="1"/>
    </xf>
    <xf numFmtId="0" fontId="15" fillId="16" borderId="2" xfId="0" applyFont="1" applyFill="1" applyBorder="1" applyAlignment="1">
      <alignment horizontal="center" vertical="center" wrapText="1"/>
    </xf>
    <xf numFmtId="0" fontId="15" fillId="16" borderId="4" xfId="0" applyFont="1" applyFill="1" applyBorder="1" applyAlignment="1">
      <alignment horizontal="center" vertical="center" wrapText="1"/>
    </xf>
    <xf numFmtId="0" fontId="11" fillId="15" borderId="42" xfId="0" applyFont="1" applyFill="1" applyBorder="1" applyAlignment="1">
      <alignment horizontal="center" vertical="center" wrapText="1"/>
    </xf>
    <xf numFmtId="0" fontId="6"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39" fillId="24" borderId="43" xfId="0" applyFont="1" applyFill="1" applyBorder="1" applyAlignment="1">
      <alignment horizontal="center"/>
    </xf>
    <xf numFmtId="0" fontId="15" fillId="6" borderId="0" xfId="0" applyFont="1" applyFill="1" applyBorder="1" applyAlignment="1">
      <alignment horizontal="center" vertical="center" wrapText="1"/>
    </xf>
    <xf numFmtId="0" fontId="15" fillId="6" borderId="37" xfId="0" applyFont="1" applyFill="1" applyBorder="1" applyAlignment="1">
      <alignment horizontal="center" vertical="center" wrapText="1"/>
    </xf>
    <xf numFmtId="0" fontId="15" fillId="6" borderId="41" xfId="0" applyFont="1" applyFill="1" applyBorder="1" applyAlignment="1">
      <alignment horizontal="center" vertical="center" wrapText="1"/>
    </xf>
    <xf numFmtId="0" fontId="15" fillId="6" borderId="39" xfId="0" applyFont="1" applyFill="1" applyBorder="1" applyAlignment="1">
      <alignment horizontal="center" vertical="center" wrapText="1"/>
    </xf>
    <xf numFmtId="0" fontId="15" fillId="0" borderId="36" xfId="0" applyFont="1" applyBorder="1" applyAlignment="1">
      <alignment horizontal="center" vertical="center" wrapText="1"/>
    </xf>
    <xf numFmtId="0" fontId="15" fillId="0" borderId="37" xfId="0" applyFont="1" applyBorder="1" applyAlignment="1">
      <alignment horizontal="center" vertical="center" wrapText="1"/>
    </xf>
    <xf numFmtId="0" fontId="15" fillId="0" borderId="38" xfId="0" applyFont="1" applyBorder="1" applyAlignment="1">
      <alignment horizontal="center" vertical="center" wrapText="1"/>
    </xf>
    <xf numFmtId="0" fontId="15" fillId="0" borderId="39" xfId="0" applyFont="1" applyBorder="1" applyAlignment="1">
      <alignment horizontal="center" vertical="center" wrapText="1"/>
    </xf>
    <xf numFmtId="0" fontId="15" fillId="16" borderId="8" xfId="0" applyFont="1" applyFill="1" applyBorder="1" applyAlignment="1">
      <alignment horizontal="center" vertical="center" wrapText="1"/>
    </xf>
    <xf numFmtId="0" fontId="15" fillId="16" borderId="37" xfId="0" applyFont="1" applyFill="1" applyBorder="1" applyAlignment="1">
      <alignment horizontal="center" vertical="center" wrapText="1"/>
    </xf>
    <xf numFmtId="0" fontId="15" fillId="16" borderId="42" xfId="0" applyFont="1" applyFill="1" applyBorder="1" applyAlignment="1">
      <alignment horizontal="center" vertical="center" wrapText="1"/>
    </xf>
    <xf numFmtId="0" fontId="15" fillId="16" borderId="36" xfId="0" applyFont="1" applyFill="1" applyBorder="1" applyAlignment="1">
      <alignment horizontal="center" vertical="center" wrapText="1"/>
    </xf>
    <xf numFmtId="0" fontId="15" fillId="16" borderId="38" xfId="0" applyFont="1" applyFill="1" applyBorder="1" applyAlignment="1">
      <alignment horizontal="center" vertical="center" wrapText="1"/>
    </xf>
    <xf numFmtId="0" fontId="15" fillId="16" borderId="39" xfId="0" applyFont="1" applyFill="1" applyBorder="1" applyAlignment="1">
      <alignment horizontal="center" vertical="center" wrapText="1"/>
    </xf>
    <xf numFmtId="0" fontId="15" fillId="16" borderId="9" xfId="0" applyFont="1" applyFill="1" applyBorder="1" applyAlignment="1">
      <alignment horizontal="center" vertical="center" wrapText="1"/>
    </xf>
    <xf numFmtId="0" fontId="15" fillId="16" borderId="43" xfId="0" applyFont="1" applyFill="1" applyBorder="1" applyAlignment="1">
      <alignment horizontal="center" vertical="center" wrapText="1"/>
    </xf>
    <xf numFmtId="0" fontId="15" fillId="25" borderId="36" xfId="0" applyFont="1" applyFill="1" applyBorder="1" applyAlignment="1">
      <alignment horizontal="center" vertical="center" wrapText="1"/>
    </xf>
    <xf numFmtId="0" fontId="15" fillId="25" borderId="0" xfId="0" applyFont="1" applyFill="1" applyBorder="1" applyAlignment="1">
      <alignment horizontal="center" vertical="center" wrapText="1"/>
    </xf>
    <xf numFmtId="0" fontId="15" fillId="25" borderId="37" xfId="0" applyFont="1" applyFill="1" applyBorder="1" applyAlignment="1">
      <alignment horizontal="center" vertical="center" wrapText="1"/>
    </xf>
    <xf numFmtId="0" fontId="15" fillId="25" borderId="38" xfId="0" applyFont="1" applyFill="1" applyBorder="1" applyAlignment="1">
      <alignment horizontal="center" vertical="center" wrapText="1"/>
    </xf>
    <xf numFmtId="0" fontId="15" fillId="25" borderId="41" xfId="0" applyFont="1" applyFill="1" applyBorder="1" applyAlignment="1">
      <alignment horizontal="center" vertical="center" wrapText="1"/>
    </xf>
    <xf numFmtId="0" fontId="15" fillId="25" borderId="39" xfId="0" applyFont="1" applyFill="1" applyBorder="1" applyAlignment="1">
      <alignment horizontal="center" vertical="center" wrapText="1"/>
    </xf>
    <xf numFmtId="0" fontId="11" fillId="0" borderId="40" xfId="0" applyFont="1" applyBorder="1" applyAlignment="1">
      <alignment horizontal="center" vertical="center" wrapText="1"/>
    </xf>
    <xf numFmtId="0" fontId="10" fillId="0" borderId="40" xfId="0" applyFont="1" applyBorder="1" applyAlignment="1">
      <alignment horizontal="center"/>
    </xf>
    <xf numFmtId="0" fontId="10" fillId="0" borderId="54" xfId="0" applyFont="1" applyBorder="1" applyAlignment="1">
      <alignment horizontal="center"/>
    </xf>
    <xf numFmtId="0" fontId="11" fillId="15" borderId="6" xfId="0" applyFont="1" applyFill="1" applyBorder="1" applyAlignment="1">
      <alignment horizontal="left" vertical="center" wrapText="1"/>
    </xf>
    <xf numFmtId="0" fontId="10" fillId="15" borderId="6" xfId="0" applyFont="1" applyFill="1" applyBorder="1" applyAlignment="1">
      <alignment horizontal="left"/>
    </xf>
    <xf numFmtId="0" fontId="10" fillId="15" borderId="7" xfId="0" applyFont="1" applyFill="1" applyBorder="1" applyAlignment="1">
      <alignment horizontal="left"/>
    </xf>
    <xf numFmtId="0" fontId="11" fillId="17" borderId="11" xfId="0" applyFont="1" applyFill="1" applyBorder="1" applyAlignment="1">
      <alignment horizontal="center" vertical="center" wrapText="1"/>
    </xf>
    <xf numFmtId="0" fontId="11" fillId="22" borderId="11" xfId="0" applyFont="1" applyFill="1" applyBorder="1" applyAlignment="1">
      <alignment horizontal="center" vertical="center" wrapText="1"/>
    </xf>
    <xf numFmtId="0" fontId="10" fillId="22" borderId="12" xfId="0" applyFont="1" applyFill="1" applyBorder="1"/>
    <xf numFmtId="0" fontId="10" fillId="22" borderId="13" xfId="0" applyFont="1" applyFill="1" applyBorder="1"/>
    <xf numFmtId="0" fontId="11" fillId="17" borderId="6" xfId="0" applyFont="1" applyFill="1" applyBorder="1" applyAlignment="1">
      <alignment horizontal="center" vertical="center" wrapText="1"/>
    </xf>
    <xf numFmtId="0" fontId="11" fillId="22" borderId="6" xfId="0" applyFont="1" applyFill="1" applyBorder="1" applyAlignment="1">
      <alignment horizontal="center" vertical="center" wrapText="1"/>
    </xf>
    <xf numFmtId="0" fontId="10" fillId="22" borderId="6" xfId="0" applyFont="1" applyFill="1" applyBorder="1"/>
    <xf numFmtId="0" fontId="10" fillId="22" borderId="7" xfId="0" applyFont="1" applyFill="1" applyBorder="1"/>
    <xf numFmtId="0" fontId="11" fillId="17" borderId="8" xfId="0" applyFont="1" applyFill="1" applyBorder="1" applyAlignment="1">
      <alignment horizontal="center" vertical="center" wrapText="1"/>
    </xf>
    <xf numFmtId="0" fontId="11" fillId="22" borderId="8" xfId="0" applyFont="1" applyFill="1" applyBorder="1" applyAlignment="1">
      <alignment horizontal="center" vertical="center" wrapText="1"/>
    </xf>
    <xf numFmtId="0" fontId="0" fillId="22" borderId="0" xfId="0" applyFont="1" applyFill="1" applyAlignment="1"/>
    <xf numFmtId="0" fontId="10" fillId="22" borderId="9" xfId="0" applyFont="1" applyFill="1" applyBorder="1"/>
    <xf numFmtId="0" fontId="25" fillId="13" borderId="11" xfId="0" applyFont="1" applyFill="1" applyBorder="1" applyAlignment="1">
      <alignment horizontal="center" vertical="center" wrapText="1"/>
    </xf>
    <xf numFmtId="0" fontId="38" fillId="0" borderId="6" xfId="0" applyFont="1" applyBorder="1" applyAlignment="1">
      <alignment horizontal="center" vertical="center" wrapText="1"/>
    </xf>
    <xf numFmtId="0" fontId="39" fillId="0" borderId="6" xfId="0" applyFont="1" applyBorder="1"/>
    <xf numFmtId="0" fontId="39" fillId="0" borderId="7" xfId="0" applyFont="1" applyBorder="1"/>
    <xf numFmtId="0" fontId="20" fillId="0" borderId="6" xfId="0" applyFont="1" applyBorder="1" applyAlignment="1">
      <alignment horizontal="center" vertical="center" wrapText="1"/>
    </xf>
    <xf numFmtId="0" fontId="24" fillId="13" borderId="6" xfId="0" applyFont="1" applyFill="1" applyBorder="1" applyAlignment="1">
      <alignment horizontal="center" vertical="center" wrapText="1"/>
    </xf>
    <xf numFmtId="0" fontId="25" fillId="13" borderId="8" xfId="0" applyFont="1" applyFill="1" applyBorder="1" applyAlignment="1">
      <alignment horizontal="center" vertical="center" wrapText="1"/>
    </xf>
    <xf numFmtId="0" fontId="15" fillId="0" borderId="6" xfId="0" applyFont="1" applyBorder="1" applyAlignment="1">
      <alignment horizontal="center" vertical="center" wrapText="1"/>
    </xf>
    <xf numFmtId="0" fontId="15" fillId="0" borderId="8" xfId="0" applyFont="1" applyBorder="1" applyAlignment="1">
      <alignment horizontal="center" vertical="center" wrapText="1"/>
    </xf>
    <xf numFmtId="0" fontId="25" fillId="13" borderId="6" xfId="0" applyFont="1" applyFill="1" applyBorder="1" applyAlignment="1">
      <alignment horizontal="center" vertical="center" wrapText="1"/>
    </xf>
    <xf numFmtId="0" fontId="27" fillId="14" borderId="11" xfId="0" applyFont="1" applyFill="1" applyBorder="1" applyAlignment="1">
      <alignment horizontal="center" vertical="center" wrapText="1"/>
    </xf>
    <xf numFmtId="0" fontId="27" fillId="14" borderId="6" xfId="0" applyFont="1" applyFill="1" applyBorder="1" applyAlignment="1">
      <alignment horizontal="center" vertical="center" wrapText="1"/>
    </xf>
    <xf numFmtId="0" fontId="27" fillId="14" borderId="8" xfId="0" applyFont="1" applyFill="1" applyBorder="1" applyAlignment="1">
      <alignment horizontal="center" vertical="center" wrapText="1"/>
    </xf>
    <xf numFmtId="0" fontId="11" fillId="0" borderId="0" xfId="0" applyFont="1" applyAlignment="1">
      <alignment horizontal="center" vertical="center" wrapText="1"/>
    </xf>
    <xf numFmtId="0" fontId="28" fillId="0" borderId="0" xfId="0" applyFont="1" applyAlignment="1">
      <alignment horizontal="left"/>
    </xf>
    <xf numFmtId="14" fontId="42" fillId="0" borderId="14" xfId="0" applyNumberFormat="1" applyFont="1" applyBorder="1"/>
    <xf numFmtId="0" fontId="42" fillId="0" borderId="14" xfId="0" applyFont="1" applyBorder="1"/>
    <xf numFmtId="0" fontId="31" fillId="0" borderId="0" xfId="0" applyFont="1" applyAlignment="1">
      <alignment vertical="center"/>
    </xf>
    <xf numFmtId="0" fontId="32" fillId="0" borderId="15" xfId="0" applyFont="1" applyBorder="1" applyAlignment="1">
      <alignment horizontal="center" vertical="center"/>
    </xf>
    <xf numFmtId="0" fontId="10" fillId="0" borderId="17" xfId="0" applyFont="1" applyBorder="1"/>
    <xf numFmtId="0" fontId="29" fillId="0" borderId="0" xfId="0" applyFont="1" applyAlignment="1">
      <alignment horizontal="center" vertical="center"/>
    </xf>
    <xf numFmtId="0" fontId="28" fillId="0" borderId="0" xfId="0" applyFont="1" applyAlignment="1">
      <alignment horizontal="center"/>
    </xf>
    <xf numFmtId="0" fontId="30" fillId="0" borderId="0" xfId="0" applyFont="1" applyAlignment="1">
      <alignment vertical="center"/>
    </xf>
    <xf numFmtId="166" fontId="37" fillId="0" borderId="0" xfId="0" applyNumberFormat="1" applyFont="1" applyAlignment="1">
      <alignment horizontal="left"/>
    </xf>
    <xf numFmtId="165" fontId="32" fillId="0" borderId="15" xfId="0" applyNumberFormat="1" applyFont="1" applyBorder="1" applyAlignment="1">
      <alignment horizontal="center" vertical="center"/>
    </xf>
    <xf numFmtId="0" fontId="36" fillId="6" borderId="0" xfId="0" applyFont="1" applyFill="1" applyAlignment="1">
      <alignment horizontal="center"/>
    </xf>
    <xf numFmtId="164" fontId="37" fillId="0" borderId="0" xfId="0" applyNumberFormat="1" applyFont="1" applyAlignment="1">
      <alignment horizontal="left"/>
    </xf>
  </cellXfs>
  <cellStyles count="1">
    <cellStyle name="Normal" xfId="0" builtinId="0"/>
  </cellStyles>
  <dxfs count="1625">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BT978"/>
  <sheetViews>
    <sheetView topLeftCell="AB11" workbookViewId="0">
      <selection activeCell="AQ14" sqref="AQ14"/>
    </sheetView>
  </sheetViews>
  <sheetFormatPr baseColWidth="10" defaultColWidth="12.7109375" defaultRowHeight="15.75" customHeight="1"/>
  <cols>
    <col min="18" max="18" width="6.7109375" customWidth="1"/>
    <col min="24" max="24" width="6.140625" customWidth="1"/>
    <col min="30" max="30" width="5.140625" customWidth="1"/>
    <col min="36" max="36" width="6.28515625" customWidth="1"/>
    <col min="42" max="42" width="6" customWidth="1"/>
    <col min="48" max="48" width="6.42578125" customWidth="1"/>
    <col min="64" max="64" width="2.7109375" customWidth="1"/>
    <col min="65" max="65" width="15.28515625" customWidth="1"/>
  </cols>
  <sheetData>
    <row r="1" spans="1:71" ht="15.75" customHeight="1">
      <c r="A1" s="1" t="s">
        <v>0</v>
      </c>
      <c r="B1" s="222" t="s">
        <v>1</v>
      </c>
      <c r="C1" s="223"/>
      <c r="D1" s="222" t="s">
        <v>2</v>
      </c>
      <c r="E1" s="223"/>
      <c r="F1" s="222" t="s">
        <v>3</v>
      </c>
      <c r="G1" s="223"/>
      <c r="H1" s="222" t="s">
        <v>4</v>
      </c>
      <c r="I1" s="223"/>
      <c r="J1" s="222" t="s">
        <v>5</v>
      </c>
      <c r="K1" s="223"/>
      <c r="M1" s="3" t="s">
        <v>6</v>
      </c>
      <c r="N1" s="3"/>
      <c r="O1" s="3"/>
      <c r="P1" s="3"/>
      <c r="Q1" s="3"/>
      <c r="R1" s="3"/>
      <c r="S1" s="3" t="s">
        <v>7</v>
      </c>
      <c r="T1" s="3"/>
      <c r="U1" s="3"/>
      <c r="V1" s="3"/>
      <c r="W1" s="3"/>
      <c r="X1" s="3"/>
      <c r="Y1" s="3" t="s">
        <v>8</v>
      </c>
      <c r="Z1" s="3"/>
      <c r="AA1" s="3"/>
      <c r="AB1" s="3"/>
      <c r="AC1" s="3"/>
      <c r="AD1" s="3"/>
      <c r="AE1" s="3" t="s">
        <v>9</v>
      </c>
      <c r="AF1" s="3"/>
      <c r="AG1" s="3"/>
      <c r="AH1" s="3"/>
      <c r="AI1" s="3"/>
      <c r="AJ1" s="3"/>
      <c r="AK1" s="3" t="s">
        <v>10</v>
      </c>
      <c r="AL1" s="3"/>
      <c r="AM1" s="3"/>
      <c r="AN1" s="3"/>
      <c r="AO1" s="3"/>
      <c r="AP1" s="3"/>
      <c r="AQ1" s="3" t="s">
        <v>11</v>
      </c>
      <c r="AR1" s="4"/>
      <c r="AS1" s="4"/>
      <c r="AT1" s="4"/>
      <c r="AU1" s="4"/>
      <c r="AV1" s="4"/>
      <c r="AW1" s="4" t="s">
        <v>12</v>
      </c>
      <c r="AX1" s="5"/>
      <c r="AY1" s="4"/>
      <c r="AZ1" s="5"/>
      <c r="BA1" s="4" t="s">
        <v>13</v>
      </c>
      <c r="BB1" s="4"/>
      <c r="BC1" s="4"/>
      <c r="BD1" s="4"/>
      <c r="BE1" s="4"/>
      <c r="BL1" s="6"/>
      <c r="BM1" s="3" t="s">
        <v>14</v>
      </c>
      <c r="BN1" s="3" t="s">
        <v>15</v>
      </c>
      <c r="BO1" s="2" t="s">
        <v>1</v>
      </c>
      <c r="BP1" s="2" t="s">
        <v>2</v>
      </c>
      <c r="BQ1" s="2" t="s">
        <v>3</v>
      </c>
      <c r="BR1" s="2" t="s">
        <v>4</v>
      </c>
      <c r="BS1" s="2" t="s">
        <v>5</v>
      </c>
    </row>
    <row r="2" spans="1:71" ht="12.75">
      <c r="M2" s="3" t="s">
        <v>16</v>
      </c>
      <c r="N2" s="3" t="s">
        <v>17</v>
      </c>
      <c r="O2" s="3" t="s">
        <v>18</v>
      </c>
      <c r="P2" s="3" t="s">
        <v>19</v>
      </c>
      <c r="Q2" s="3" t="s">
        <v>20</v>
      </c>
      <c r="S2" s="3" t="s">
        <v>16</v>
      </c>
      <c r="T2" s="3" t="s">
        <v>17</v>
      </c>
      <c r="U2" s="3" t="s">
        <v>18</v>
      </c>
      <c r="V2" s="3" t="s">
        <v>19</v>
      </c>
      <c r="W2" s="3" t="s">
        <v>20</v>
      </c>
      <c r="Y2" s="3" t="s">
        <v>16</v>
      </c>
      <c r="Z2" s="3" t="s">
        <v>17</v>
      </c>
      <c r="AA2" s="3" t="s">
        <v>18</v>
      </c>
      <c r="AB2" s="3" t="s">
        <v>19</v>
      </c>
      <c r="AC2" s="3" t="s">
        <v>20</v>
      </c>
      <c r="AE2" s="3" t="s">
        <v>16</v>
      </c>
      <c r="AF2" s="3" t="s">
        <v>17</v>
      </c>
      <c r="AG2" s="3" t="s">
        <v>18</v>
      </c>
      <c r="AH2" s="3" t="s">
        <v>19</v>
      </c>
      <c r="AI2" s="3" t="s">
        <v>20</v>
      </c>
      <c r="AK2" s="3" t="s">
        <v>16</v>
      </c>
      <c r="AL2" s="3" t="s">
        <v>17</v>
      </c>
      <c r="AM2" s="3" t="s">
        <v>18</v>
      </c>
      <c r="AN2" s="3" t="s">
        <v>19</v>
      </c>
      <c r="AO2" s="3" t="s">
        <v>20</v>
      </c>
      <c r="AQ2" s="3" t="s">
        <v>16</v>
      </c>
      <c r="AR2" s="3" t="s">
        <v>17</v>
      </c>
      <c r="AS2" s="3" t="s">
        <v>18</v>
      </c>
      <c r="AT2" s="3" t="s">
        <v>19</v>
      </c>
      <c r="AU2" s="3" t="s">
        <v>20</v>
      </c>
      <c r="AW2" s="3" t="s">
        <v>16</v>
      </c>
      <c r="AX2" s="2"/>
      <c r="AY2" s="3" t="s">
        <v>17</v>
      </c>
      <c r="AZ2" s="2"/>
      <c r="BA2" s="3" t="s">
        <v>18</v>
      </c>
      <c r="BB2" s="3"/>
      <c r="BC2" s="3" t="s">
        <v>19</v>
      </c>
      <c r="BD2" s="3"/>
      <c r="BE2" s="3" t="s">
        <v>20</v>
      </c>
      <c r="BL2" s="6"/>
    </row>
    <row r="3" spans="1:71" ht="12.75">
      <c r="A3" s="3" t="s">
        <v>21</v>
      </c>
      <c r="B3" s="7" t="str">
        <f>'1Q'!B$4</f>
        <v/>
      </c>
      <c r="C3" s="7"/>
      <c r="D3" s="7" t="str">
        <f>'1Q'!F$4</f>
        <v/>
      </c>
      <c r="E3" s="7"/>
      <c r="F3" s="7" t="str">
        <f>'1Q'!J$4</f>
        <v/>
      </c>
      <c r="G3" s="7"/>
      <c r="H3" s="7" t="str">
        <f>'1Q'!N$4</f>
        <v/>
      </c>
      <c r="I3" s="7"/>
      <c r="J3" s="7" t="str">
        <f>'1Q'!R$4</f>
        <v/>
      </c>
      <c r="K3" s="7"/>
      <c r="M3" s="8" t="str">
        <f ca="1">IFERROR(__xludf.DUMMYFUNCTION("unique(B3:B200)"),"")</f>
        <v/>
      </c>
      <c r="N3" s="8" t="str">
        <f ca="1">IFERROR(__xludf.DUMMYFUNCTION("unique(D3:D200)"),"")</f>
        <v/>
      </c>
      <c r="O3" s="8" t="str">
        <f ca="1">IFERROR(__xludf.DUMMYFUNCTION("unique(F3:F200)"),"Lopez Pablo")</f>
        <v>Lopez Pablo</v>
      </c>
      <c r="P3" s="8" t="str">
        <f ca="1">IFERROR(__xludf.DUMMYFUNCTION("unique(H3:H200)"),"")</f>
        <v/>
      </c>
      <c r="Q3" s="8" t="str">
        <f ca="1">IFERROR(__xludf.DUMMYFUNCTION("unique(J3:J200)"),"")</f>
        <v/>
      </c>
      <c r="R3" s="8"/>
      <c r="S3" s="8" t="str">
        <f ca="1">IFERROR(__xludf.DUMMYFUNCTION("unique(M3:M176)"),"")</f>
        <v/>
      </c>
      <c r="T3" s="8" t="str">
        <f ca="1">IFERROR(__xludf.DUMMYFUNCTION("unique(N3:N176)"),"")</f>
        <v/>
      </c>
      <c r="U3" s="8" t="str">
        <f ca="1">IFERROR(__xludf.DUMMYFUNCTION("unique(O3:O176)"),"Lopez Pablo")</f>
        <v>Lopez Pablo</v>
      </c>
      <c r="V3" s="8" t="str">
        <f ca="1">IFERROR(__xludf.DUMMYFUNCTION("unique(P3:P176)"),"")</f>
        <v/>
      </c>
      <c r="W3" s="8" t="str">
        <f ca="1">IFERROR(__xludf.DUMMYFUNCTION("unique(Q3:Q176)"),"")</f>
        <v/>
      </c>
      <c r="X3" s="9"/>
      <c r="Y3" s="9" t="s">
        <v>418</v>
      </c>
      <c r="Z3" s="9" t="s">
        <v>418</v>
      </c>
      <c r="AA3" s="9" t="s">
        <v>418</v>
      </c>
      <c r="AB3" s="9" t="s">
        <v>418</v>
      </c>
      <c r="AC3" s="9" t="s">
        <v>418</v>
      </c>
      <c r="AE3" s="10" t="str">
        <f t="shared" ref="AE3:AE34" si="0">IF(OR(Y3="---",Y3=""),"zzz",Y3)</f>
        <v>zzz</v>
      </c>
      <c r="AF3" s="10" t="str">
        <f t="shared" ref="AF3:AF34" si="1">IF(OR(Z3="---",Z3=""),"zzz",Z3)</f>
        <v>zzz</v>
      </c>
      <c r="AG3" s="10" t="str">
        <f t="shared" ref="AG3:AG34" si="2">IF(OR(AA3="---",AA3=""),"zzz",AA3)</f>
        <v>zzz</v>
      </c>
      <c r="AH3" s="10" t="str">
        <f t="shared" ref="AH3:AH34" si="3">IF(OR(AB3="---",AB3=""),"zzz",AB3)</f>
        <v>zzz</v>
      </c>
      <c r="AI3" s="10" t="str">
        <f t="shared" ref="AI3:AI34" si="4">IF(OR(AC3="---",AC3=""),"zzz",AC3)</f>
        <v>zzz</v>
      </c>
      <c r="AJ3" s="8"/>
      <c r="AK3" s="8" t="str">
        <f ca="1">IFERROR(__xludf.DUMMYFUNCTION("unique(AE3:AE176)"),"zzz")</f>
        <v>zzz</v>
      </c>
      <c r="AL3" s="8" t="str">
        <f ca="1">IFERROR(__xludf.DUMMYFUNCTION("unique(AF3:AF176)"),"zzz")</f>
        <v>zzz</v>
      </c>
      <c r="AM3" s="8" t="str">
        <f ca="1">IFERROR(__xludf.DUMMYFUNCTION("unique(AG3:AG176)"),"zzz")</f>
        <v>zzz</v>
      </c>
      <c r="AN3" s="8" t="str">
        <f ca="1">IFERROR(__xludf.DUMMYFUNCTION("unique(AH3:AH176)"),"zzz")</f>
        <v>zzz</v>
      </c>
      <c r="AO3" s="8" t="str">
        <f ca="1">IFERROR(__xludf.DUMMYFUNCTION("unique(AI3:AI176)"),"zzz")</f>
        <v>zzz</v>
      </c>
      <c r="AP3" s="9"/>
      <c r="AQ3" s="9" t="s">
        <v>27</v>
      </c>
      <c r="AR3" s="9" t="s">
        <v>27</v>
      </c>
      <c r="AS3" s="9" t="s">
        <v>28</v>
      </c>
      <c r="AT3" s="9" t="s">
        <v>27</v>
      </c>
      <c r="AU3" s="9" t="s">
        <v>27</v>
      </c>
      <c r="AW3" s="10" t="str">
        <f t="shared" ref="AW3:AW100" si="5">IF(AQ3="zzz","",AQ3)</f>
        <v>A cubrir</v>
      </c>
      <c r="AX3" s="2" t="e">
        <f t="shared" ref="AX3:AX70" ca="1" si="6">IF(AW3="","",_xludf.IFNA(VLOOKUP(AW3,$BM$3:$BN$30,2,0),"Prof."))</f>
        <v>#NAME?</v>
      </c>
      <c r="AY3" s="10" t="str">
        <f t="shared" ref="AY3:AY100" si="7">IF(AR3="zzz","",AR3)</f>
        <v>A cubrir</v>
      </c>
      <c r="AZ3" s="2" t="e">
        <f t="shared" ref="AZ3:AZ70" ca="1" si="8">IF(AY3="","",_xludf.IFNA(VLOOKUP(AY3,$BM$3:$BN$30,2,0),"Prof."))</f>
        <v>#NAME?</v>
      </c>
      <c r="BA3" s="10" t="str">
        <f t="shared" ref="BA3:BA100" si="9">IF(AS3="zzz","",AS3)</f>
        <v>Almeyra Cecilia</v>
      </c>
      <c r="BB3" s="2" t="e">
        <f t="shared" ref="BB3:BB70" ca="1" si="10">IF(BA3="","",_xludf.IFNA(VLOOKUP(BA3,$BM$3:$BN$30,2,0),"Prof."))</f>
        <v>#NAME?</v>
      </c>
      <c r="BC3" s="10" t="str">
        <f t="shared" ref="BC3:BC100" si="11">IF(AT3="zzz","",AT3)</f>
        <v>A cubrir</v>
      </c>
      <c r="BD3" s="2" t="e">
        <f t="shared" ref="BD3:BD70" ca="1" si="12">IF(BC3="","",_xludf.IFNA(VLOOKUP(BC3,$BM$3:$BN$30,2,0),"Prof."))</f>
        <v>#NAME?</v>
      </c>
      <c r="BE3" s="10" t="str">
        <f t="shared" ref="BE3:BE100" si="13">IF(AU3="zzz","",AU3)</f>
        <v>A cubrir</v>
      </c>
      <c r="BF3" s="2" t="e">
        <f t="shared" ref="BF3:BF70" ca="1" si="14">IF(BE3="","",_xludf.IFNA(VLOOKUP(BE3,$BM$3:$BN$30,2,0),"Prof."))</f>
        <v>#NAME?</v>
      </c>
      <c r="BH3" s="11"/>
      <c r="BI3" s="2" t="str">
        <f>IF(BH3="","",IF( VLOOKUP(BH3,$BM$3:$BN$30,1,0)=BH3,VLOOKUP(BH3,$BM$3:$BN$30,2,0),"Prof."))</f>
        <v/>
      </c>
      <c r="BL3" s="12">
        <v>1</v>
      </c>
      <c r="BM3" s="11" t="s">
        <v>22</v>
      </c>
      <c r="BN3" s="12" t="s">
        <v>23</v>
      </c>
      <c r="BO3" s="12" t="s">
        <v>24</v>
      </c>
      <c r="BP3" s="12" t="s">
        <v>24</v>
      </c>
      <c r="BQ3" s="12" t="s">
        <v>25</v>
      </c>
      <c r="BR3" s="12" t="s">
        <v>24</v>
      </c>
      <c r="BS3" s="12" t="s">
        <v>26</v>
      </c>
    </row>
    <row r="4" spans="1:71" ht="12.75">
      <c r="B4" s="7" t="str">
        <f>'1Q'!B$7</f>
        <v/>
      </c>
      <c r="C4" s="7"/>
      <c r="D4" s="7" t="str">
        <f>'1Q'!F$7</f>
        <v/>
      </c>
      <c r="E4" s="7"/>
      <c r="F4" s="7" t="str">
        <f>'1Q'!J$7</f>
        <v/>
      </c>
      <c r="G4" s="7"/>
      <c r="H4" s="7" t="str">
        <f>'1Q'!N$7</f>
        <v/>
      </c>
      <c r="I4" s="7"/>
      <c r="J4" s="7" t="str">
        <f>'1Q'!R$7</f>
        <v/>
      </c>
      <c r="K4" s="7"/>
      <c r="M4" s="10" t="str">
        <f ca="1">IFERROR(__xludf.DUMMYFUNCTION("""COMPUTED_VALUE"""),"Ritter Alejandra")</f>
        <v>Ritter Alejandra</v>
      </c>
      <c r="N4" s="10" t="str">
        <f ca="1">IFERROR(__xludf.DUMMYFUNCTION("""COMPUTED_VALUE"""),"Espinos Cecilia")</f>
        <v>Espinos Cecilia</v>
      </c>
      <c r="O4" s="10" t="str">
        <f ca="1">IFERROR(__xludf.DUMMYFUNCTION("""COMPUTED_VALUE"""),"Gonzalez Casanova Lara")</f>
        <v>Gonzalez Casanova Lara</v>
      </c>
      <c r="P4" s="10" t="str">
        <f ca="1">IFERROR(__xludf.DUMMYFUNCTION("""COMPUTED_VALUE"""),"D' Esposito Silvia")</f>
        <v>D' Esposito Silvia</v>
      </c>
      <c r="Q4" s="10" t="str">
        <f ca="1">IFERROR(__xludf.DUMMYFUNCTION("""COMPUTED_VALUE"""),"Rosso Ubertino")</f>
        <v>Rosso Ubertino</v>
      </c>
      <c r="S4" s="10" t="str">
        <f ca="1">IFERROR(__xludf.DUMMYFUNCTION("""COMPUTED_VALUE"""),"Ritter Alejandra")</f>
        <v>Ritter Alejandra</v>
      </c>
      <c r="T4" s="10" t="str">
        <f ca="1">IFERROR(__xludf.DUMMYFUNCTION("""COMPUTED_VALUE"""),"Espinos Cecilia")</f>
        <v>Espinos Cecilia</v>
      </c>
      <c r="U4" s="10" t="str">
        <f ca="1">IFERROR(__xludf.DUMMYFUNCTION("""COMPUTED_VALUE"""),"Gonzalez Casanova Lara")</f>
        <v>Gonzalez Casanova Lara</v>
      </c>
      <c r="V4" s="10" t="str">
        <f ca="1">IFERROR(__xludf.DUMMYFUNCTION("""COMPUTED_VALUE"""),"D' Esposito Silvia")</f>
        <v>D' Esposito Silvia</v>
      </c>
      <c r="W4" s="10" t="str">
        <f ca="1">IFERROR(__xludf.DUMMYFUNCTION("""COMPUTED_VALUE"""),"Rosso Ubertino")</f>
        <v>Rosso Ubertino</v>
      </c>
      <c r="Y4" s="10" t="s">
        <v>27</v>
      </c>
      <c r="Z4" s="10" t="s">
        <v>27</v>
      </c>
      <c r="AA4" s="10" t="s">
        <v>28</v>
      </c>
      <c r="AB4" s="10" t="s">
        <v>27</v>
      </c>
      <c r="AC4" s="10" t="s">
        <v>27</v>
      </c>
      <c r="AE4" s="10" t="str">
        <f t="shared" si="0"/>
        <v>A cubrir</v>
      </c>
      <c r="AF4" s="10" t="str">
        <f t="shared" si="1"/>
        <v>A cubrir</v>
      </c>
      <c r="AG4" s="10" t="str">
        <f t="shared" si="2"/>
        <v>Almeyra Cecilia</v>
      </c>
      <c r="AH4" s="10" t="str">
        <f t="shared" si="3"/>
        <v>A cubrir</v>
      </c>
      <c r="AI4" s="10" t="str">
        <f t="shared" si="4"/>
        <v>A cubrir</v>
      </c>
      <c r="AK4" s="10" t="str">
        <f ca="1">IFERROR(__xludf.DUMMYFUNCTION("""COMPUTED_VALUE"""),"A cubrir")</f>
        <v>A cubrir</v>
      </c>
      <c r="AL4" s="10" t="str">
        <f ca="1">IFERROR(__xludf.DUMMYFUNCTION("""COMPUTED_VALUE"""),"A cubrir")</f>
        <v>A cubrir</v>
      </c>
      <c r="AM4" s="10" t="str">
        <f ca="1">IFERROR(__xludf.DUMMYFUNCTION("""COMPUTED_VALUE"""),"Almeyra Cecilia")</f>
        <v>Almeyra Cecilia</v>
      </c>
      <c r="AN4" s="10" t="str">
        <f ca="1">IFERROR(__xludf.DUMMYFUNCTION("""COMPUTED_VALUE"""),"A cubrir")</f>
        <v>A cubrir</v>
      </c>
      <c r="AO4" s="10" t="str">
        <f ca="1">IFERROR(__xludf.DUMMYFUNCTION("""COMPUTED_VALUE"""),"A cubrir")</f>
        <v>A cubrir</v>
      </c>
      <c r="AQ4" s="10" t="s">
        <v>28</v>
      </c>
      <c r="AR4" s="10" t="s">
        <v>28</v>
      </c>
      <c r="AS4" s="10" t="s">
        <v>29</v>
      </c>
      <c r="AT4" s="10" t="s">
        <v>30</v>
      </c>
      <c r="AU4" s="10" t="s">
        <v>31</v>
      </c>
      <c r="AW4" s="10" t="str">
        <f t="shared" si="5"/>
        <v>Almeyra Cecilia</v>
      </c>
      <c r="AX4" s="2" t="e">
        <f t="shared" ca="1" si="6"/>
        <v>#NAME?</v>
      </c>
      <c r="AY4" s="10" t="str">
        <f t="shared" si="7"/>
        <v>Almeyra Cecilia</v>
      </c>
      <c r="AZ4" s="2" t="e">
        <f t="shared" ca="1" si="8"/>
        <v>#NAME?</v>
      </c>
      <c r="BA4" s="10" t="str">
        <f t="shared" si="9"/>
        <v>Antonucci Solange</v>
      </c>
      <c r="BB4" s="2" t="e">
        <f t="shared" ca="1" si="10"/>
        <v>#NAME?</v>
      </c>
      <c r="BC4" s="10" t="str">
        <f t="shared" si="11"/>
        <v>Barech Nieves</v>
      </c>
      <c r="BD4" s="2" t="e">
        <f t="shared" ca="1" si="12"/>
        <v>#NAME?</v>
      </c>
      <c r="BE4" s="10" t="str">
        <f t="shared" si="13"/>
        <v>Amato Marina</v>
      </c>
      <c r="BF4" s="2" t="e">
        <f t="shared" ca="1" si="14"/>
        <v>#NAME?</v>
      </c>
      <c r="BH4" s="11"/>
      <c r="BI4" s="10" t="e">
        <f ca="1">_xludf.IFNA(VLOOKUP(BH3,$BM$3:$BN$30,2,0),"Prof.")</f>
        <v>#NAME?</v>
      </c>
      <c r="BL4" s="12">
        <v>2</v>
      </c>
      <c r="BM4" s="11" t="s">
        <v>32</v>
      </c>
      <c r="BN4" s="12" t="s">
        <v>33</v>
      </c>
      <c r="BO4" s="12" t="s">
        <v>24</v>
      </c>
      <c r="BP4" s="12" t="s">
        <v>24</v>
      </c>
      <c r="BQ4" s="12" t="s">
        <v>24</v>
      </c>
      <c r="BR4" s="12" t="s">
        <v>24</v>
      </c>
      <c r="BS4" s="12" t="s">
        <v>24</v>
      </c>
    </row>
    <row r="5" spans="1:71" ht="12.75">
      <c r="B5" s="7" t="str">
        <f>'1Q'!B$10</f>
        <v>Scheffer Ruben</v>
      </c>
      <c r="C5" s="7"/>
      <c r="D5" s="7" t="str">
        <f>'1Q'!F$10</f>
        <v>Espinos Cecilia</v>
      </c>
      <c r="E5" s="7"/>
      <c r="F5" s="7" t="str">
        <f>'1Q'!J$10</f>
        <v>Gonzalez Casanova Lara</v>
      </c>
      <c r="G5" s="7"/>
      <c r="H5" s="7" t="str">
        <f>'1Q'!N$10</f>
        <v>D' Esposito Silvia</v>
      </c>
      <c r="I5" s="7"/>
      <c r="J5" s="7" t="str">
        <f>'1Q'!R$10</f>
        <v/>
      </c>
      <c r="K5" s="7"/>
      <c r="M5" s="10" t="str">
        <f ca="1">IFERROR(__xludf.DUMMYFUNCTION("""COMPUTED_VALUE"""),"Forteza Marcos")</f>
        <v>Forteza Marcos</v>
      </c>
      <c r="N5" s="10" t="str">
        <f ca="1">IFERROR(__xludf.DUMMYFUNCTION("""COMPUTED_VALUE"""),"Forteza Marcos")</f>
        <v>Forteza Marcos</v>
      </c>
      <c r="O5" s="10" t="str">
        <f ca="1">IFERROR(__xludf.DUMMYFUNCTION("""COMPUTED_VALUE"""),"")</f>
        <v/>
      </c>
      <c r="P5" s="10" t="str">
        <f ca="1">IFERROR(__xludf.DUMMYFUNCTION("""COMPUTED_VALUE"""),"Miglioranza Nora / Requiere Marisa")</f>
        <v>Miglioranza Nora / Requiere Marisa</v>
      </c>
      <c r="Q5" s="10" t="str">
        <f ca="1">IFERROR(__xludf.DUMMYFUNCTION("""COMPUTED_VALUE"""),"Lasala Victorio")</f>
        <v>Lasala Victorio</v>
      </c>
      <c r="S5" s="10" t="str">
        <f ca="1">IFERROR(__xludf.DUMMYFUNCTION("""COMPUTED_VALUE"""),"Forteza Marcos")</f>
        <v>Forteza Marcos</v>
      </c>
      <c r="T5" s="10" t="str">
        <f ca="1">IFERROR(__xludf.DUMMYFUNCTION("""COMPUTED_VALUE"""),"Forteza Marcos")</f>
        <v>Forteza Marcos</v>
      </c>
      <c r="U5" s="10" t="str">
        <f ca="1">IFERROR(__xludf.DUMMYFUNCTION("""COMPUTED_VALUE"""),"")</f>
        <v/>
      </c>
      <c r="V5" s="10" t="str">
        <f ca="1">IFERROR(__xludf.DUMMYFUNCTION("""COMPUTED_VALUE"""),"Miglioranza Nora / Requiere Marisa")</f>
        <v>Miglioranza Nora / Requiere Marisa</v>
      </c>
      <c r="W5" s="10" t="str">
        <f ca="1">IFERROR(__xludf.DUMMYFUNCTION("""COMPUTED_VALUE"""),"Lasala Victorio")</f>
        <v>Lasala Victorio</v>
      </c>
      <c r="Y5" s="10" t="s">
        <v>28</v>
      </c>
      <c r="Z5" s="10" t="s">
        <v>28</v>
      </c>
      <c r="AA5" s="10" t="s">
        <v>29</v>
      </c>
      <c r="AB5" s="10" t="s">
        <v>30</v>
      </c>
      <c r="AC5" s="10" t="s">
        <v>31</v>
      </c>
      <c r="AE5" s="10" t="str">
        <f t="shared" si="0"/>
        <v>Almeyra Cecilia</v>
      </c>
      <c r="AF5" s="10" t="str">
        <f t="shared" si="1"/>
        <v>Almeyra Cecilia</v>
      </c>
      <c r="AG5" s="10" t="str">
        <f t="shared" si="2"/>
        <v>Antonucci Solange</v>
      </c>
      <c r="AH5" s="10" t="str">
        <f t="shared" si="3"/>
        <v>Barech Nieves</v>
      </c>
      <c r="AI5" s="10" t="str">
        <f t="shared" si="4"/>
        <v>Amato Marina</v>
      </c>
      <c r="AK5" s="10" t="str">
        <f ca="1">IFERROR(__xludf.DUMMYFUNCTION("""COMPUTED_VALUE"""),"Almeyra Cecilia")</f>
        <v>Almeyra Cecilia</v>
      </c>
      <c r="AL5" s="10" t="str">
        <f ca="1">IFERROR(__xludf.DUMMYFUNCTION("""COMPUTED_VALUE"""),"Almeyra Cecilia")</f>
        <v>Almeyra Cecilia</v>
      </c>
      <c r="AM5" s="10" t="str">
        <f ca="1">IFERROR(__xludf.DUMMYFUNCTION("""COMPUTED_VALUE"""),"Antonucci Solange")</f>
        <v>Antonucci Solange</v>
      </c>
      <c r="AN5" s="10" t="str">
        <f ca="1">IFERROR(__xludf.DUMMYFUNCTION("""COMPUTED_VALUE"""),"Barech Nieves")</f>
        <v>Barech Nieves</v>
      </c>
      <c r="AO5" s="10" t="str">
        <f ca="1">IFERROR(__xludf.DUMMYFUNCTION("""COMPUTED_VALUE"""),"Amato Marina")</f>
        <v>Amato Marina</v>
      </c>
      <c r="AQ5" s="10" t="s">
        <v>34</v>
      </c>
      <c r="AR5" s="10" t="s">
        <v>35</v>
      </c>
      <c r="AS5" s="10" t="s">
        <v>36</v>
      </c>
      <c r="AT5" s="10" t="s">
        <v>37</v>
      </c>
      <c r="AU5" s="10" t="s">
        <v>36</v>
      </c>
      <c r="AW5" s="10" t="str">
        <f t="shared" si="5"/>
        <v>Altuna Jazmin</v>
      </c>
      <c r="AX5" s="2" t="e">
        <f t="shared" ca="1" si="6"/>
        <v>#NAME?</v>
      </c>
      <c r="AY5" s="10" t="str">
        <f t="shared" si="7"/>
        <v>Alvarez Alejandra</v>
      </c>
      <c r="AZ5" s="2" t="e">
        <f t="shared" ca="1" si="8"/>
        <v>#NAME?</v>
      </c>
      <c r="BA5" s="10" t="str">
        <f t="shared" si="9"/>
        <v>Arevalo M Emilia</v>
      </c>
      <c r="BB5" s="2" t="e">
        <f t="shared" ca="1" si="10"/>
        <v>#NAME?</v>
      </c>
      <c r="BC5" s="10" t="str">
        <f t="shared" si="11"/>
        <v>Benitez Laura</v>
      </c>
      <c r="BD5" s="2" t="e">
        <f t="shared" ca="1" si="12"/>
        <v>#NAME?</v>
      </c>
      <c r="BE5" s="10" t="str">
        <f t="shared" si="13"/>
        <v>Arevalo M Emilia</v>
      </c>
      <c r="BF5" s="2" t="e">
        <f t="shared" ca="1" si="14"/>
        <v>#NAME?</v>
      </c>
      <c r="BL5" s="12">
        <v>3</v>
      </c>
      <c r="BM5" s="11" t="s">
        <v>38</v>
      </c>
      <c r="BN5" s="12" t="s">
        <v>39</v>
      </c>
      <c r="BO5" s="12" t="s">
        <v>24</v>
      </c>
      <c r="BP5" s="12" t="s">
        <v>24</v>
      </c>
      <c r="BQ5" s="12" t="s">
        <v>24</v>
      </c>
      <c r="BR5" s="12" t="s">
        <v>24</v>
      </c>
      <c r="BS5" s="12" t="s">
        <v>24</v>
      </c>
    </row>
    <row r="6" spans="1:71" ht="12.75">
      <c r="B6" s="7" t="str">
        <f>'1Q'!B$13</f>
        <v>Scheffer Ruben</v>
      </c>
      <c r="C6" s="7"/>
      <c r="D6" s="7" t="str">
        <f>'1Q'!F$13</f>
        <v>Espinos Cecilia</v>
      </c>
      <c r="E6" s="7"/>
      <c r="F6" s="7" t="str">
        <f>'1Q'!J$13</f>
        <v>Gonzalez Casanova Lara</v>
      </c>
      <c r="G6" s="7"/>
      <c r="H6" s="7" t="str">
        <f>'1Q'!N$13</f>
        <v>D' Esposito Silvia</v>
      </c>
      <c r="I6" s="7"/>
      <c r="J6" s="7" t="str">
        <f>'1Q'!R$13</f>
        <v>Rosso Ubertino</v>
      </c>
      <c r="K6" s="7"/>
      <c r="M6" s="10" t="str">
        <f ca="1">IFERROR(__xludf.DUMMYFUNCTION("""COMPUTED_VALUE"""),"Zabala Oscar")</f>
        <v>Zabala Oscar</v>
      </c>
      <c r="N6" s="10" t="str">
        <f ca="1">IFERROR(__xludf.DUMMYFUNCTION("""COMPUTED_VALUE"""),"Ojeda Mariana")</f>
        <v>Ojeda Mariana</v>
      </c>
      <c r="O6" s="10" t="str">
        <f ca="1">IFERROR(__xludf.DUMMYFUNCTION("""COMPUTED_VALUE"""),"De Lazzari Guillermo")</f>
        <v>De Lazzari Guillermo</v>
      </c>
      <c r="P6" s="10" t="str">
        <f ca="1">IFERROR(__xludf.DUMMYFUNCTION("""COMPUTED_VALUE"""),"Ritter Alejandra")</f>
        <v>Ritter Alejandra</v>
      </c>
      <c r="Q6" s="10" t="str">
        <f ca="1">IFERROR(__xludf.DUMMYFUNCTION("""COMPUTED_VALUE"""),"Escobar Geremias")</f>
        <v>Escobar Geremias</v>
      </c>
      <c r="S6" s="10" t="str">
        <f ca="1">IFERROR(__xludf.DUMMYFUNCTION("""COMPUTED_VALUE"""),"Zabala Oscar")</f>
        <v>Zabala Oscar</v>
      </c>
      <c r="T6" s="10" t="str">
        <f ca="1">IFERROR(__xludf.DUMMYFUNCTION("""COMPUTED_VALUE"""),"Ojeda Mariana")</f>
        <v>Ojeda Mariana</v>
      </c>
      <c r="U6" s="10" t="str">
        <f ca="1">IFERROR(__xludf.DUMMYFUNCTION("""COMPUTED_VALUE"""),"De Lazzari Guillermo")</f>
        <v>De Lazzari Guillermo</v>
      </c>
      <c r="V6" s="10" t="str">
        <f ca="1">IFERROR(__xludf.DUMMYFUNCTION("""COMPUTED_VALUE"""),"Ritter Alejandra")</f>
        <v>Ritter Alejandra</v>
      </c>
      <c r="W6" s="10" t="str">
        <f ca="1">IFERROR(__xludf.DUMMYFUNCTION("""COMPUTED_VALUE"""),"Escobar Geremias")</f>
        <v>Escobar Geremias</v>
      </c>
      <c r="Y6" s="10" t="s">
        <v>34</v>
      </c>
      <c r="Z6" s="10" t="s">
        <v>35</v>
      </c>
      <c r="AA6" s="10" t="s">
        <v>36</v>
      </c>
      <c r="AB6" s="10" t="s">
        <v>37</v>
      </c>
      <c r="AC6" s="10" t="s">
        <v>36</v>
      </c>
      <c r="AE6" s="10" t="str">
        <f t="shared" si="0"/>
        <v>Altuna Jazmin</v>
      </c>
      <c r="AF6" s="10" t="str">
        <f t="shared" si="1"/>
        <v>Alvarez Alejandra</v>
      </c>
      <c r="AG6" s="10" t="str">
        <f t="shared" si="2"/>
        <v>Arevalo M Emilia</v>
      </c>
      <c r="AH6" s="10" t="str">
        <f t="shared" si="3"/>
        <v>Benitez Laura</v>
      </c>
      <c r="AI6" s="10" t="str">
        <f t="shared" si="4"/>
        <v>Arevalo M Emilia</v>
      </c>
      <c r="AK6" s="10" t="str">
        <f ca="1">IFERROR(__xludf.DUMMYFUNCTION("""COMPUTED_VALUE"""),"Altuna Jazmin")</f>
        <v>Altuna Jazmin</v>
      </c>
      <c r="AL6" s="10" t="str">
        <f ca="1">IFERROR(__xludf.DUMMYFUNCTION("""COMPUTED_VALUE"""),"Alvarez Alejandra")</f>
        <v>Alvarez Alejandra</v>
      </c>
      <c r="AM6" s="10" t="str">
        <f ca="1">IFERROR(__xludf.DUMMYFUNCTION("""COMPUTED_VALUE"""),"Arevalo M Emilia")</f>
        <v>Arevalo M Emilia</v>
      </c>
      <c r="AN6" s="10" t="str">
        <f ca="1">IFERROR(__xludf.DUMMYFUNCTION("""COMPUTED_VALUE"""),"Benitez Laura")</f>
        <v>Benitez Laura</v>
      </c>
      <c r="AO6" s="10" t="str">
        <f ca="1">IFERROR(__xludf.DUMMYFUNCTION("""COMPUTED_VALUE"""),"Arevalo M Emilia")</f>
        <v>Arevalo M Emilia</v>
      </c>
      <c r="AQ6" s="10" t="s">
        <v>35</v>
      </c>
      <c r="AR6" s="10" t="s">
        <v>36</v>
      </c>
      <c r="AS6" s="10" t="s">
        <v>40</v>
      </c>
      <c r="AT6" s="10" t="s">
        <v>41</v>
      </c>
      <c r="AU6" s="10" t="s">
        <v>42</v>
      </c>
      <c r="AW6" s="10" t="str">
        <f t="shared" si="5"/>
        <v>Alvarez Alejandra</v>
      </c>
      <c r="AX6" s="2" t="e">
        <f t="shared" ca="1" si="6"/>
        <v>#NAME?</v>
      </c>
      <c r="AY6" s="10" t="str">
        <f t="shared" si="7"/>
        <v>Arevalo M Emilia</v>
      </c>
      <c r="AZ6" s="2" t="e">
        <f t="shared" ca="1" si="8"/>
        <v>#NAME?</v>
      </c>
      <c r="BA6" s="10" t="str">
        <f t="shared" si="9"/>
        <v>Barbosa Laura</v>
      </c>
      <c r="BB6" s="2" t="e">
        <f t="shared" ca="1" si="10"/>
        <v>#NAME?</v>
      </c>
      <c r="BC6" s="10" t="str">
        <f t="shared" si="11"/>
        <v>Bulfero Antonela</v>
      </c>
      <c r="BD6" s="2" t="e">
        <f t="shared" ca="1" si="12"/>
        <v>#NAME?</v>
      </c>
      <c r="BE6" s="10" t="str">
        <f t="shared" si="13"/>
        <v>Arriola Lorena</v>
      </c>
      <c r="BF6" s="2" t="e">
        <f t="shared" ca="1" si="14"/>
        <v>#NAME?</v>
      </c>
      <c r="BL6" s="12">
        <v>4</v>
      </c>
      <c r="BM6" s="11" t="s">
        <v>43</v>
      </c>
      <c r="BN6" s="12" t="s">
        <v>44</v>
      </c>
      <c r="BO6" s="12" t="s">
        <v>24</v>
      </c>
      <c r="BP6" s="12" t="s">
        <v>24</v>
      </c>
      <c r="BQ6" s="12" t="s">
        <v>24</v>
      </c>
      <c r="BR6" s="12" t="s">
        <v>24</v>
      </c>
      <c r="BS6" s="12" t="s">
        <v>24</v>
      </c>
    </row>
    <row r="7" spans="1:71" ht="12.75">
      <c r="B7" s="7" t="str">
        <f>'1Q'!B$16</f>
        <v>Forteza Marcos</v>
      </c>
      <c r="C7" s="7"/>
      <c r="D7" s="7" t="str">
        <f>'1Q'!F$16</f>
        <v>Lopez Pablo</v>
      </c>
      <c r="E7" s="7"/>
      <c r="F7" s="7" t="str">
        <f>'1Q'!J$16</f>
        <v>Gonzalez Casanova Lara</v>
      </c>
      <c r="G7" s="7"/>
      <c r="H7" s="7" t="str">
        <f>'1Q'!N$16</f>
        <v>Miglioranza Nora / Requiere Marisa</v>
      </c>
      <c r="I7" s="7"/>
      <c r="J7" s="7" t="str">
        <f>'1Q'!R$16</f>
        <v>Rosso Ubertino</v>
      </c>
      <c r="K7" s="7"/>
      <c r="M7" s="10" t="str">
        <f ca="1">IFERROR(__xludf.DUMMYFUNCTION("""COMPUTED_VALUE"""),"Fontana Sonia")</f>
        <v>Fontana Sonia</v>
      </c>
      <c r="N7" s="10" t="str">
        <f ca="1">IFERROR(__xludf.DUMMYFUNCTION("""COMPUTED_VALUE"""),"Notta Alejandra")</f>
        <v>Notta Alejandra</v>
      </c>
      <c r="O7" s="10" t="str">
        <f ca="1">IFERROR(__xludf.DUMMYFUNCTION("""COMPUTED_VALUE"""),"Lafont Lucas")</f>
        <v>Lafont Lucas</v>
      </c>
      <c r="P7" s="10" t="str">
        <f ca="1">IFERROR(__xludf.DUMMYFUNCTION("""COMPUTED_VALUE"""),"Bulfero Antonela")</f>
        <v>Bulfero Antonela</v>
      </c>
      <c r="Q7" s="10" t="str">
        <f ca="1">IFERROR(__xludf.DUMMYFUNCTION("""COMPUTED_VALUE"""),"Falabella Alejandra")</f>
        <v>Falabella Alejandra</v>
      </c>
      <c r="S7" s="10" t="str">
        <f ca="1">IFERROR(__xludf.DUMMYFUNCTION("""COMPUTED_VALUE"""),"Fontana Sonia")</f>
        <v>Fontana Sonia</v>
      </c>
      <c r="T7" s="10" t="str">
        <f ca="1">IFERROR(__xludf.DUMMYFUNCTION("""COMPUTED_VALUE"""),"Notta Alejandra")</f>
        <v>Notta Alejandra</v>
      </c>
      <c r="U7" s="10" t="str">
        <f ca="1">IFERROR(__xludf.DUMMYFUNCTION("""COMPUTED_VALUE"""),"Lafont Lucas")</f>
        <v>Lafont Lucas</v>
      </c>
      <c r="V7" s="10" t="str">
        <f ca="1">IFERROR(__xludf.DUMMYFUNCTION("""COMPUTED_VALUE"""),"Bulfero Antonela")</f>
        <v>Bulfero Antonela</v>
      </c>
      <c r="W7" s="10" t="str">
        <f ca="1">IFERROR(__xludf.DUMMYFUNCTION("""COMPUTED_VALUE"""),"Falabella Alejandra")</f>
        <v>Falabella Alejandra</v>
      </c>
      <c r="Y7" s="10" t="s">
        <v>35</v>
      </c>
      <c r="Z7" s="10" t="s">
        <v>36</v>
      </c>
      <c r="AA7" s="10" t="s">
        <v>40</v>
      </c>
      <c r="AB7" s="10" t="s">
        <v>41</v>
      </c>
      <c r="AC7" s="10" t="s">
        <v>42</v>
      </c>
      <c r="AE7" s="10" t="str">
        <f t="shared" si="0"/>
        <v>Alvarez Alejandra</v>
      </c>
      <c r="AF7" s="10" t="str">
        <f t="shared" si="1"/>
        <v>Arevalo M Emilia</v>
      </c>
      <c r="AG7" s="10" t="str">
        <f t="shared" si="2"/>
        <v>Barbosa Laura</v>
      </c>
      <c r="AH7" s="10" t="str">
        <f t="shared" si="3"/>
        <v>Bulfero Antonela</v>
      </c>
      <c r="AI7" s="10" t="str">
        <f t="shared" si="4"/>
        <v>Arriola Lorena</v>
      </c>
      <c r="AK7" s="10" t="str">
        <f ca="1">IFERROR(__xludf.DUMMYFUNCTION("""COMPUTED_VALUE"""),"Alvarez Alejandra")</f>
        <v>Alvarez Alejandra</v>
      </c>
      <c r="AL7" s="10" t="str">
        <f ca="1">IFERROR(__xludf.DUMMYFUNCTION("""COMPUTED_VALUE"""),"Arevalo M Emilia")</f>
        <v>Arevalo M Emilia</v>
      </c>
      <c r="AM7" s="10" t="str">
        <f ca="1">IFERROR(__xludf.DUMMYFUNCTION("""COMPUTED_VALUE"""),"Barbosa Laura")</f>
        <v>Barbosa Laura</v>
      </c>
      <c r="AN7" s="10" t="str">
        <f ca="1">IFERROR(__xludf.DUMMYFUNCTION("""COMPUTED_VALUE"""),"Bulfero Antonela")</f>
        <v>Bulfero Antonela</v>
      </c>
      <c r="AO7" s="10" t="str">
        <f ca="1">IFERROR(__xludf.DUMMYFUNCTION("""COMPUTED_VALUE"""),"Arriola Lorena")</f>
        <v>Arriola Lorena</v>
      </c>
      <c r="AQ7" s="10" t="s">
        <v>45</v>
      </c>
      <c r="AR7" s="10" t="s">
        <v>30</v>
      </c>
      <c r="AS7" s="10" t="s">
        <v>46</v>
      </c>
      <c r="AT7" s="10" t="s">
        <v>47</v>
      </c>
      <c r="AU7" s="10" t="s">
        <v>48</v>
      </c>
      <c r="AW7" s="10" t="str">
        <f t="shared" si="5"/>
        <v>Barech Nieve</v>
      </c>
      <c r="AX7" s="2" t="e">
        <f t="shared" ca="1" si="6"/>
        <v>#NAME?</v>
      </c>
      <c r="AY7" s="10" t="str">
        <f t="shared" si="7"/>
        <v>Barech Nieves</v>
      </c>
      <c r="AZ7" s="2" t="e">
        <f t="shared" ca="1" si="8"/>
        <v>#NAME?</v>
      </c>
      <c r="BA7" s="10" t="str">
        <f t="shared" si="9"/>
        <v>Berardoni Emilia</v>
      </c>
      <c r="BB7" s="2" t="e">
        <f t="shared" ca="1" si="10"/>
        <v>#NAME?</v>
      </c>
      <c r="BC7" s="10" t="str">
        <f t="shared" si="11"/>
        <v>Castellon Sabina</v>
      </c>
      <c r="BD7" s="2" t="e">
        <f t="shared" ca="1" si="12"/>
        <v>#NAME?</v>
      </c>
      <c r="BE7" s="10" t="str">
        <f t="shared" si="13"/>
        <v>Barrios Mariela</v>
      </c>
      <c r="BF7" s="2" t="e">
        <f t="shared" ca="1" si="14"/>
        <v>#NAME?</v>
      </c>
      <c r="BH7" s="11"/>
      <c r="BI7" s="2" t="str">
        <f>IF(BH7="","",IF(VLOOKUP(BH7,$BM$3:$BN$30,1,0)=BH7,VLOOKUP(BH7,$BM$3:$BN$30,2,0),"Prof."))</f>
        <v/>
      </c>
      <c r="BL7" s="12">
        <v>5</v>
      </c>
      <c r="BM7" s="11"/>
      <c r="BN7" s="13" t="s">
        <v>23</v>
      </c>
      <c r="BO7" s="12"/>
      <c r="BP7" s="12"/>
      <c r="BQ7" s="12"/>
      <c r="BR7" s="12"/>
      <c r="BS7" s="12"/>
    </row>
    <row r="8" spans="1:71" ht="12.75">
      <c r="B8" s="7" t="str">
        <f>'1Q'!B$19</f>
        <v>Forteza Marcos</v>
      </c>
      <c r="C8" s="7"/>
      <c r="D8" s="7" t="str">
        <f>'1Q'!F$19</f>
        <v>Lopez Pablo</v>
      </c>
      <c r="E8" s="7"/>
      <c r="F8" s="7" t="str">
        <f>'1Q'!J$19</f>
        <v>Forteza Marcos</v>
      </c>
      <c r="G8" s="7"/>
      <c r="H8" s="7" t="str">
        <f>'1Q'!N$19</f>
        <v>Miglioranza Nora / Requiere Marisa</v>
      </c>
      <c r="I8" s="7"/>
      <c r="J8" s="7" t="str">
        <f>'1Q'!R$19</f>
        <v>Rosso Ubertino</v>
      </c>
      <c r="K8" s="7"/>
      <c r="M8" s="10" t="str">
        <f ca="1">IFERROR(__xludf.DUMMYFUNCTION("""COMPUTED_VALUE"""),"Almeyra Cecilia")</f>
        <v>Almeyra Cecilia</v>
      </c>
      <c r="N8" s="10" t="str">
        <f ca="1">IFERROR(__xludf.DUMMYFUNCTION("""COMPUTED_VALUE"""),"Barech Nieves")</f>
        <v>Barech Nieves</v>
      </c>
      <c r="O8" s="10" t="str">
        <f ca="1">IFERROR(__xludf.DUMMYFUNCTION("""COMPUTED_VALUE"""),"Zabala Oscar")</f>
        <v>Zabala Oscar</v>
      </c>
      <c r="P8" s="10" t="str">
        <f ca="1">IFERROR(__xludf.DUMMYFUNCTION("""COMPUTED_VALUE"""),"Lasala Victorio")</f>
        <v>Lasala Victorio</v>
      </c>
      <c r="Q8" s="10" t="str">
        <f ca="1">IFERROR(__xludf.DUMMYFUNCTION("""COMPUTED_VALUE"""),"Bianchi Paola")</f>
        <v>Bianchi Paola</v>
      </c>
      <c r="S8" s="10" t="str">
        <f ca="1">IFERROR(__xludf.DUMMYFUNCTION("""COMPUTED_VALUE"""),"Almeyra Cecilia")</f>
        <v>Almeyra Cecilia</v>
      </c>
      <c r="T8" s="10" t="str">
        <f ca="1">IFERROR(__xludf.DUMMYFUNCTION("""COMPUTED_VALUE"""),"Barech Nieves")</f>
        <v>Barech Nieves</v>
      </c>
      <c r="U8" s="10" t="str">
        <f ca="1">IFERROR(__xludf.DUMMYFUNCTION("""COMPUTED_VALUE"""),"Zabala Oscar")</f>
        <v>Zabala Oscar</v>
      </c>
      <c r="V8" s="10" t="str">
        <f ca="1">IFERROR(__xludf.DUMMYFUNCTION("""COMPUTED_VALUE"""),"Lasala Victorio")</f>
        <v>Lasala Victorio</v>
      </c>
      <c r="W8" s="10" t="str">
        <f ca="1">IFERROR(__xludf.DUMMYFUNCTION("""COMPUTED_VALUE"""),"Bianchi Paola")</f>
        <v>Bianchi Paola</v>
      </c>
      <c r="Y8" s="10" t="s">
        <v>45</v>
      </c>
      <c r="Z8" s="10" t="s">
        <v>30</v>
      </c>
      <c r="AA8" s="10" t="s">
        <v>46</v>
      </c>
      <c r="AB8" s="10" t="s">
        <v>47</v>
      </c>
      <c r="AC8" s="10" t="s">
        <v>48</v>
      </c>
      <c r="AE8" s="10" t="str">
        <f t="shared" si="0"/>
        <v>Barech Nieve</v>
      </c>
      <c r="AF8" s="10" t="str">
        <f t="shared" si="1"/>
        <v>Barech Nieves</v>
      </c>
      <c r="AG8" s="10" t="str">
        <f t="shared" si="2"/>
        <v>Berardoni Emilia</v>
      </c>
      <c r="AH8" s="10" t="str">
        <f t="shared" si="3"/>
        <v>Castellon Sabina</v>
      </c>
      <c r="AI8" s="10" t="str">
        <f t="shared" si="4"/>
        <v>Barrios Mariela</v>
      </c>
      <c r="AK8" s="10" t="str">
        <f ca="1">IFERROR(__xludf.DUMMYFUNCTION("""COMPUTED_VALUE"""),"Barech Nieve")</f>
        <v>Barech Nieve</v>
      </c>
      <c r="AL8" s="10" t="str">
        <f ca="1">IFERROR(__xludf.DUMMYFUNCTION("""COMPUTED_VALUE"""),"Barech Nieves")</f>
        <v>Barech Nieves</v>
      </c>
      <c r="AM8" s="10" t="str">
        <f ca="1">IFERROR(__xludf.DUMMYFUNCTION("""COMPUTED_VALUE"""),"Berardoni Emilia")</f>
        <v>Berardoni Emilia</v>
      </c>
      <c r="AN8" s="10" t="str">
        <f ca="1">IFERROR(__xludf.DUMMYFUNCTION("""COMPUTED_VALUE"""),"Castellon Sabina")</f>
        <v>Castellon Sabina</v>
      </c>
      <c r="AO8" s="10" t="str">
        <f ca="1">IFERROR(__xludf.DUMMYFUNCTION("""COMPUTED_VALUE"""),"Barrios Mariela")</f>
        <v>Barrios Mariela</v>
      </c>
      <c r="AQ8" s="10" t="s">
        <v>49</v>
      </c>
      <c r="AR8" s="10" t="s">
        <v>37</v>
      </c>
      <c r="AS8" s="10" t="s">
        <v>50</v>
      </c>
      <c r="AT8" s="10" t="s">
        <v>51</v>
      </c>
      <c r="AU8" s="10" t="s">
        <v>37</v>
      </c>
      <c r="AW8" s="10" t="str">
        <f t="shared" si="5"/>
        <v>Braile Belen</v>
      </c>
      <c r="AX8" s="2" t="e">
        <f t="shared" ca="1" si="6"/>
        <v>#NAME?</v>
      </c>
      <c r="AY8" s="10" t="str">
        <f t="shared" si="7"/>
        <v>Benitez Laura</v>
      </c>
      <c r="AZ8" s="2" t="e">
        <f t="shared" ca="1" si="8"/>
        <v>#NAME?</v>
      </c>
      <c r="BA8" s="10" t="str">
        <f t="shared" si="9"/>
        <v>Bustos Karina</v>
      </c>
      <c r="BB8" s="2" t="e">
        <f t="shared" ca="1" si="10"/>
        <v>#NAME?</v>
      </c>
      <c r="BC8" s="10" t="str">
        <f t="shared" si="11"/>
        <v>Conde Alicia</v>
      </c>
      <c r="BD8" s="2" t="e">
        <f t="shared" ca="1" si="12"/>
        <v>#NAME?</v>
      </c>
      <c r="BE8" s="10" t="str">
        <f t="shared" si="13"/>
        <v>Benitez Laura</v>
      </c>
      <c r="BF8" s="2" t="e">
        <f t="shared" ca="1" si="14"/>
        <v>#NAME?</v>
      </c>
      <c r="BL8" s="12">
        <v>6</v>
      </c>
      <c r="BM8" s="11" t="s">
        <v>52</v>
      </c>
      <c r="BN8" s="12" t="s">
        <v>53</v>
      </c>
      <c r="BO8" s="12" t="s">
        <v>24</v>
      </c>
      <c r="BP8" s="12" t="s">
        <v>24</v>
      </c>
      <c r="BQ8" s="12" t="s">
        <v>24</v>
      </c>
      <c r="BR8" s="12" t="s">
        <v>24</v>
      </c>
      <c r="BS8" s="12" t="s">
        <v>24</v>
      </c>
    </row>
    <row r="9" spans="1:71" ht="12.75">
      <c r="A9" s="3" t="s">
        <v>54</v>
      </c>
      <c r="B9" s="14" t="str">
        <f>'2Q'!B$4</f>
        <v/>
      </c>
      <c r="C9" s="14"/>
      <c r="D9" s="14" t="str">
        <f>'2Q'!F$4</f>
        <v/>
      </c>
      <c r="E9" s="14"/>
      <c r="F9" s="14" t="str">
        <f>'2Q'!J$4</f>
        <v>Notta Alejandra</v>
      </c>
      <c r="G9" s="14"/>
      <c r="H9" s="14" t="str">
        <f>'2Q'!N$4</f>
        <v/>
      </c>
      <c r="I9" s="14"/>
      <c r="J9" s="14" t="str">
        <f>'2Q'!R$4</f>
        <v/>
      </c>
      <c r="K9" s="14"/>
      <c r="M9" s="10" t="str">
        <f ca="1">IFERROR(__xludf.DUMMYFUNCTION("""COMPUTED_VALUE"""),"Santos Susana")</f>
        <v>Santos Susana</v>
      </c>
      <c r="N9" s="10" t="str">
        <f ca="1">IFERROR(__xludf.DUMMYFUNCTION("""COMPUTED_VALUE"""),"Lasala Victorio")</f>
        <v>Lasala Victorio</v>
      </c>
      <c r="O9" s="10" t="str">
        <f ca="1">IFERROR(__xludf.DUMMYFUNCTION("""COMPUTED_VALUE"""),"Schiaffino, Gabriela")</f>
        <v>Schiaffino, Gabriela</v>
      </c>
      <c r="P9" s="10" t="str">
        <f ca="1">IFERROR(__xludf.DUMMYFUNCTION("""COMPUTED_VALUE"""),"Vilan Ester")</f>
        <v>Vilan Ester</v>
      </c>
      <c r="Q9" s="10" t="str">
        <f ca="1">IFERROR(__xludf.DUMMYFUNCTION("""COMPUTED_VALUE"""),"Ponti Marcelo")</f>
        <v>Ponti Marcelo</v>
      </c>
      <c r="S9" s="10" t="str">
        <f ca="1">IFERROR(__xludf.DUMMYFUNCTION("""COMPUTED_VALUE"""),"Santos Susana")</f>
        <v>Santos Susana</v>
      </c>
      <c r="T9" s="10" t="str">
        <f ca="1">IFERROR(__xludf.DUMMYFUNCTION("""COMPUTED_VALUE"""),"Lasala Victorio")</f>
        <v>Lasala Victorio</v>
      </c>
      <c r="U9" s="10" t="str">
        <f ca="1">IFERROR(__xludf.DUMMYFUNCTION("""COMPUTED_VALUE"""),"Schiaffino, Gabriela")</f>
        <v>Schiaffino, Gabriela</v>
      </c>
      <c r="V9" s="10" t="str">
        <f ca="1">IFERROR(__xludf.DUMMYFUNCTION("""COMPUTED_VALUE"""),"Vilan Ester")</f>
        <v>Vilan Ester</v>
      </c>
      <c r="W9" s="10" t="str">
        <f ca="1">IFERROR(__xludf.DUMMYFUNCTION("""COMPUTED_VALUE"""),"Ponti Marcelo")</f>
        <v>Ponti Marcelo</v>
      </c>
      <c r="Y9" s="10" t="s">
        <v>49</v>
      </c>
      <c r="Z9" s="10" t="s">
        <v>37</v>
      </c>
      <c r="AA9" s="10" t="s">
        <v>50</v>
      </c>
      <c r="AB9" s="10" t="s">
        <v>51</v>
      </c>
      <c r="AC9" s="10" t="s">
        <v>37</v>
      </c>
      <c r="AE9" s="10" t="str">
        <f t="shared" si="0"/>
        <v>Braile Belen</v>
      </c>
      <c r="AF9" s="10" t="str">
        <f t="shared" si="1"/>
        <v>Benitez Laura</v>
      </c>
      <c r="AG9" s="10" t="str">
        <f t="shared" si="2"/>
        <v>Bustos Karina</v>
      </c>
      <c r="AH9" s="10" t="str">
        <f t="shared" si="3"/>
        <v>Conde Alicia</v>
      </c>
      <c r="AI9" s="10" t="str">
        <f t="shared" si="4"/>
        <v>Benitez Laura</v>
      </c>
      <c r="AK9" s="10" t="str">
        <f ca="1">IFERROR(__xludf.DUMMYFUNCTION("""COMPUTED_VALUE"""),"Braile Belen")</f>
        <v>Braile Belen</v>
      </c>
      <c r="AL9" s="10" t="str">
        <f ca="1">IFERROR(__xludf.DUMMYFUNCTION("""COMPUTED_VALUE"""),"Benitez Laura")</f>
        <v>Benitez Laura</v>
      </c>
      <c r="AM9" s="10" t="str">
        <f ca="1">IFERROR(__xludf.DUMMYFUNCTION("""COMPUTED_VALUE"""),"Bustos Karina")</f>
        <v>Bustos Karina</v>
      </c>
      <c r="AN9" s="10" t="str">
        <f ca="1">IFERROR(__xludf.DUMMYFUNCTION("""COMPUTED_VALUE"""),"Conde Alicia")</f>
        <v>Conde Alicia</v>
      </c>
      <c r="AO9" s="10" t="str">
        <f ca="1">IFERROR(__xludf.DUMMYFUNCTION("""COMPUTED_VALUE"""),"Benitez Laura")</f>
        <v>Benitez Laura</v>
      </c>
      <c r="AQ9" s="10" t="s">
        <v>55</v>
      </c>
      <c r="AR9" s="10" t="s">
        <v>49</v>
      </c>
      <c r="AS9" s="10" t="s">
        <v>56</v>
      </c>
      <c r="AT9" s="10" t="s">
        <v>57</v>
      </c>
      <c r="AU9" s="10" t="s">
        <v>58</v>
      </c>
      <c r="AW9" s="10" t="str">
        <f t="shared" si="5"/>
        <v xml:space="preserve">Brambilla Carolina </v>
      </c>
      <c r="AX9" s="2" t="e">
        <f t="shared" ca="1" si="6"/>
        <v>#NAME?</v>
      </c>
      <c r="AY9" s="10" t="str">
        <f t="shared" si="7"/>
        <v>Braile Belen</v>
      </c>
      <c r="AZ9" s="2" t="e">
        <f t="shared" ca="1" si="8"/>
        <v>#NAME?</v>
      </c>
      <c r="BA9" s="10" t="str">
        <f t="shared" si="9"/>
        <v>Caricato M José</v>
      </c>
      <c r="BB9" s="2" t="e">
        <f t="shared" ca="1" si="10"/>
        <v>#NAME?</v>
      </c>
      <c r="BC9" s="10" t="str">
        <f t="shared" si="11"/>
        <v>Cristensen Ignacio</v>
      </c>
      <c r="BD9" s="2" t="e">
        <f t="shared" ca="1" si="12"/>
        <v>#NAME?</v>
      </c>
      <c r="BE9" s="10" t="str">
        <f t="shared" si="13"/>
        <v>Bianchi Paola</v>
      </c>
      <c r="BF9" s="2" t="e">
        <f t="shared" ca="1" si="14"/>
        <v>#NAME?</v>
      </c>
      <c r="BL9" s="12">
        <v>8</v>
      </c>
      <c r="BM9" s="11" t="s">
        <v>59</v>
      </c>
      <c r="BN9" s="12" t="s">
        <v>53</v>
      </c>
      <c r="BO9" s="12" t="s">
        <v>24</v>
      </c>
      <c r="BP9" s="12" t="s">
        <v>24</v>
      </c>
      <c r="BQ9" s="12" t="s">
        <v>24</v>
      </c>
      <c r="BR9" s="12" t="s">
        <v>24</v>
      </c>
      <c r="BS9" s="12" t="s">
        <v>24</v>
      </c>
    </row>
    <row r="10" spans="1:71" ht="12.75">
      <c r="B10" s="14" t="str">
        <f>'2Q'!B$7</f>
        <v>Zabala Oscar</v>
      </c>
      <c r="C10" s="14"/>
      <c r="D10" s="14" t="str">
        <f>'2Q'!F$7</f>
        <v/>
      </c>
      <c r="E10" s="14"/>
      <c r="F10" s="14" t="str">
        <f>'2Q'!J$7</f>
        <v>Notta Alejandra</v>
      </c>
      <c r="G10" s="14"/>
      <c r="H10" s="14" t="str">
        <f>'2Q'!N$7</f>
        <v/>
      </c>
      <c r="I10" s="14"/>
      <c r="J10" s="14" t="str">
        <f>'2Q'!R$7</f>
        <v/>
      </c>
      <c r="K10" s="14"/>
      <c r="M10" s="10" t="str">
        <f ca="1">IFERROR(__xludf.DUMMYFUNCTION("""COMPUTED_VALUE"""),"Escobar Geremias")</f>
        <v>Escobar Geremias</v>
      </c>
      <c r="N10" s="10" t="str">
        <f ca="1">IFERROR(__xludf.DUMMYFUNCTION("""COMPUTED_VALUE"""),"Santos Susana")</f>
        <v>Santos Susana</v>
      </c>
      <c r="O10" s="10"/>
      <c r="P10" s="10" t="str">
        <f ca="1">IFERROR(__xludf.DUMMYFUNCTION("""COMPUTED_VALUE"""),"Ponti Marcelo")</f>
        <v>Ponti Marcelo</v>
      </c>
      <c r="Q10" s="10" t="str">
        <f ca="1">IFERROR(__xludf.DUMMYFUNCTION("""COMPUTED_VALUE"""),"Nardelli Maximiliano")</f>
        <v>Nardelli Maximiliano</v>
      </c>
      <c r="S10" s="10" t="str">
        <f ca="1">IFERROR(__xludf.DUMMYFUNCTION("""COMPUTED_VALUE"""),"Escobar Geremias")</f>
        <v>Escobar Geremias</v>
      </c>
      <c r="T10" s="10" t="str">
        <f ca="1">IFERROR(__xludf.DUMMYFUNCTION("""COMPUTED_VALUE"""),"Santos Susana")</f>
        <v>Santos Susana</v>
      </c>
      <c r="U10" s="10"/>
      <c r="V10" s="10" t="str">
        <f ca="1">IFERROR(__xludf.DUMMYFUNCTION("""COMPUTED_VALUE"""),"Ponti Marcelo")</f>
        <v>Ponti Marcelo</v>
      </c>
      <c r="W10" s="10" t="str">
        <f ca="1">IFERROR(__xludf.DUMMYFUNCTION("""COMPUTED_VALUE"""),"Nardelli Maximiliano")</f>
        <v>Nardelli Maximiliano</v>
      </c>
      <c r="Y10" s="10" t="s">
        <v>55</v>
      </c>
      <c r="Z10" s="10" t="s">
        <v>49</v>
      </c>
      <c r="AA10" s="10" t="s">
        <v>56</v>
      </c>
      <c r="AB10" s="10" t="s">
        <v>57</v>
      </c>
      <c r="AC10" s="10" t="s">
        <v>58</v>
      </c>
      <c r="AE10" s="10" t="str">
        <f t="shared" si="0"/>
        <v xml:space="preserve">Brambilla Carolina </v>
      </c>
      <c r="AF10" s="10" t="str">
        <f t="shared" si="1"/>
        <v>Braile Belen</v>
      </c>
      <c r="AG10" s="10" t="str">
        <f t="shared" si="2"/>
        <v>Caricato M José</v>
      </c>
      <c r="AH10" s="10" t="str">
        <f t="shared" si="3"/>
        <v>Cristensen Ignacio</v>
      </c>
      <c r="AI10" s="10" t="str">
        <f t="shared" si="4"/>
        <v>Bianchi Paola</v>
      </c>
      <c r="AK10" s="10" t="str">
        <f ca="1">IFERROR(__xludf.DUMMYFUNCTION("""COMPUTED_VALUE"""),"Brambilla Carolina ")</f>
        <v xml:space="preserve">Brambilla Carolina </v>
      </c>
      <c r="AL10" s="10" t="str">
        <f ca="1">IFERROR(__xludf.DUMMYFUNCTION("""COMPUTED_VALUE"""),"Braile Belen")</f>
        <v>Braile Belen</v>
      </c>
      <c r="AM10" s="10" t="str">
        <f ca="1">IFERROR(__xludf.DUMMYFUNCTION("""COMPUTED_VALUE"""),"Caricato M José")</f>
        <v>Caricato M José</v>
      </c>
      <c r="AN10" s="10" t="str">
        <f ca="1">IFERROR(__xludf.DUMMYFUNCTION("""COMPUTED_VALUE"""),"Cristensen Ignacio")</f>
        <v>Cristensen Ignacio</v>
      </c>
      <c r="AO10" s="10" t="str">
        <f ca="1">IFERROR(__xludf.DUMMYFUNCTION("""COMPUTED_VALUE"""),"Bianchi Paola")</f>
        <v>Bianchi Paola</v>
      </c>
      <c r="AQ10" s="10" t="s">
        <v>50</v>
      </c>
      <c r="AR10" s="10" t="s">
        <v>50</v>
      </c>
      <c r="AS10" s="10" t="s">
        <v>60</v>
      </c>
      <c r="AT10" s="10" t="s">
        <v>61</v>
      </c>
      <c r="AU10" s="10" t="s">
        <v>47</v>
      </c>
      <c r="AW10" s="10" t="str">
        <f t="shared" si="5"/>
        <v>Bustos Karina</v>
      </c>
      <c r="AX10" s="2" t="e">
        <f t="shared" ca="1" si="6"/>
        <v>#NAME?</v>
      </c>
      <c r="AY10" s="10" t="str">
        <f t="shared" si="7"/>
        <v>Bustos Karina</v>
      </c>
      <c r="AZ10" s="2" t="e">
        <f t="shared" ca="1" si="8"/>
        <v>#NAME?</v>
      </c>
      <c r="BA10" s="10" t="str">
        <f t="shared" si="9"/>
        <v>Castellón Sabina</v>
      </c>
      <c r="BB10" s="2" t="e">
        <f t="shared" ca="1" si="10"/>
        <v>#NAME?</v>
      </c>
      <c r="BC10" s="10" t="str">
        <f t="shared" si="11"/>
        <v>D' Esposito Silvia</v>
      </c>
      <c r="BD10" s="2" t="e">
        <f t="shared" ca="1" si="12"/>
        <v>#NAME?</v>
      </c>
      <c r="BE10" s="10" t="str">
        <f t="shared" si="13"/>
        <v>Castellon Sabina</v>
      </c>
      <c r="BF10" s="2" t="e">
        <f t="shared" ca="1" si="14"/>
        <v>#NAME?</v>
      </c>
      <c r="BL10" s="12">
        <v>7</v>
      </c>
      <c r="BM10" s="11" t="s">
        <v>62</v>
      </c>
      <c r="BN10" s="12" t="s">
        <v>53</v>
      </c>
      <c r="BO10" s="12" t="s">
        <v>24</v>
      </c>
      <c r="BP10" s="12" t="s">
        <v>24</v>
      </c>
      <c r="BQ10" s="12" t="s">
        <v>24</v>
      </c>
      <c r="BR10" s="12" t="s">
        <v>24</v>
      </c>
      <c r="BS10" s="12" t="s">
        <v>24</v>
      </c>
    </row>
    <row r="11" spans="1:71" ht="12.75">
      <c r="B11" s="14" t="str">
        <f>'2Q'!B$10</f>
        <v>Zabala Oscar</v>
      </c>
      <c r="C11" s="14"/>
      <c r="D11" s="15" t="s">
        <v>63</v>
      </c>
      <c r="E11" s="14"/>
      <c r="F11" s="14" t="str">
        <f>'2Q'!J$10</f>
        <v>De Lazzari Guillermo</v>
      </c>
      <c r="G11" s="14"/>
      <c r="H11" s="14" t="str">
        <f>'2Q'!N$10</f>
        <v>Scheffer Ruben</v>
      </c>
      <c r="I11" s="14"/>
      <c r="J11" s="14" t="str">
        <f>'2Q'!R$10</f>
        <v>Lasala Victorio</v>
      </c>
      <c r="K11" s="14"/>
      <c r="M11" s="10" t="str">
        <f ca="1">IFERROR(__xludf.DUMMYFUNCTION("""COMPUTED_VALUE"""),"Ponti Marcelo")</f>
        <v>Ponti Marcelo</v>
      </c>
      <c r="N11" s="10" t="str">
        <f ca="1">IFERROR(__xludf.DUMMYFUNCTION("""COMPUTED_VALUE"""),"Gimenez Susana")</f>
        <v>Gimenez Susana</v>
      </c>
      <c r="O11" s="10" t="str">
        <f ca="1">IFERROR(__xludf.DUMMYFUNCTION("""COMPUTED_VALUE"""),"Ponce Rosana")</f>
        <v>Ponce Rosana</v>
      </c>
      <c r="P11" s="10" t="str">
        <f ca="1">IFERROR(__xludf.DUMMYFUNCTION("""COMPUTED_VALUE"""),"Ruszaj Pablo")</f>
        <v>Ruszaj Pablo</v>
      </c>
      <c r="Q11" s="10" t="str">
        <f ca="1">IFERROR(__xludf.DUMMYFUNCTION("""COMPUTED_VALUE"""),"A cubrir")</f>
        <v>A cubrir</v>
      </c>
      <c r="S11" s="10" t="str">
        <f ca="1">IFERROR(__xludf.DUMMYFUNCTION("""COMPUTED_VALUE"""),"Ponti Marcelo")</f>
        <v>Ponti Marcelo</v>
      </c>
      <c r="T11" s="10" t="str">
        <f ca="1">IFERROR(__xludf.DUMMYFUNCTION("""COMPUTED_VALUE"""),"Gimenez Susana")</f>
        <v>Gimenez Susana</v>
      </c>
      <c r="U11" s="10" t="str">
        <f ca="1">IFERROR(__xludf.DUMMYFUNCTION("""COMPUTED_VALUE"""),"Ponce Rosana")</f>
        <v>Ponce Rosana</v>
      </c>
      <c r="V11" s="10" t="str">
        <f ca="1">IFERROR(__xludf.DUMMYFUNCTION("""COMPUTED_VALUE"""),"Ruszaj Pablo")</f>
        <v>Ruszaj Pablo</v>
      </c>
      <c r="W11" s="10" t="str">
        <f ca="1">IFERROR(__xludf.DUMMYFUNCTION("""COMPUTED_VALUE"""),"A cubrir")</f>
        <v>A cubrir</v>
      </c>
      <c r="Y11" s="10" t="s">
        <v>50</v>
      </c>
      <c r="Z11" s="10" t="s">
        <v>50</v>
      </c>
      <c r="AA11" s="10" t="s">
        <v>60</v>
      </c>
      <c r="AB11" s="10" t="s">
        <v>61</v>
      </c>
      <c r="AC11" s="10" t="s">
        <v>47</v>
      </c>
      <c r="AE11" s="10" t="str">
        <f t="shared" si="0"/>
        <v>Bustos Karina</v>
      </c>
      <c r="AF11" s="10" t="str">
        <f t="shared" si="1"/>
        <v>Bustos Karina</v>
      </c>
      <c r="AG11" s="10" t="str">
        <f t="shared" si="2"/>
        <v>Castellón Sabina</v>
      </c>
      <c r="AH11" s="10" t="str">
        <f t="shared" si="3"/>
        <v>D' Esposito Silvia</v>
      </c>
      <c r="AI11" s="10" t="str">
        <f t="shared" si="4"/>
        <v>Castellon Sabina</v>
      </c>
      <c r="AK11" s="10" t="str">
        <f ca="1">IFERROR(__xludf.DUMMYFUNCTION("""COMPUTED_VALUE"""),"Bustos Karina")</f>
        <v>Bustos Karina</v>
      </c>
      <c r="AL11" s="10" t="str">
        <f ca="1">IFERROR(__xludf.DUMMYFUNCTION("""COMPUTED_VALUE"""),"Bustos Karina")</f>
        <v>Bustos Karina</v>
      </c>
      <c r="AM11" s="10" t="str">
        <f ca="1">IFERROR(__xludf.DUMMYFUNCTION("""COMPUTED_VALUE"""),"Castellón Sabina")</f>
        <v>Castellón Sabina</v>
      </c>
      <c r="AN11" s="10" t="str">
        <f ca="1">IFERROR(__xludf.DUMMYFUNCTION("""COMPUTED_VALUE"""),"D' Esposito Silvia")</f>
        <v>D' Esposito Silvia</v>
      </c>
      <c r="AO11" s="10" t="str">
        <f ca="1">IFERROR(__xludf.DUMMYFUNCTION("""COMPUTED_VALUE"""),"Castellon Sabina")</f>
        <v>Castellon Sabina</v>
      </c>
      <c r="AQ11" s="10" t="s">
        <v>64</v>
      </c>
      <c r="AR11" s="10" t="s">
        <v>65</v>
      </c>
      <c r="AS11" s="10" t="s">
        <v>66</v>
      </c>
      <c r="AT11" s="10" t="s">
        <v>67</v>
      </c>
      <c r="AU11" s="10" t="s">
        <v>68</v>
      </c>
      <c r="AW11" s="10" t="str">
        <f t="shared" si="5"/>
        <v>Casas Elvira</v>
      </c>
      <c r="AX11" s="2" t="e">
        <f t="shared" ca="1" si="6"/>
        <v>#NAME?</v>
      </c>
      <c r="AY11" s="10" t="str">
        <f t="shared" si="7"/>
        <v>Casas M Lujan</v>
      </c>
      <c r="AZ11" s="2" t="e">
        <f t="shared" ca="1" si="8"/>
        <v>#NAME?</v>
      </c>
      <c r="BA11" s="10" t="str">
        <f t="shared" si="9"/>
        <v>Ciolli Karina</v>
      </c>
      <c r="BB11" s="2" t="e">
        <f t="shared" ca="1" si="10"/>
        <v>#NAME?</v>
      </c>
      <c r="BC11" s="10" t="str">
        <f t="shared" si="11"/>
        <v>Farjat Gerardo</v>
      </c>
      <c r="BD11" s="2" t="e">
        <f t="shared" ca="1" si="12"/>
        <v>#NAME?</v>
      </c>
      <c r="BE11" s="10" t="str">
        <f t="shared" si="13"/>
        <v>Citro Sebastian</v>
      </c>
      <c r="BF11" s="2" t="e">
        <f t="shared" ca="1" si="14"/>
        <v>#NAME?</v>
      </c>
      <c r="BL11" s="12">
        <v>9</v>
      </c>
      <c r="BM11" s="11" t="s">
        <v>69</v>
      </c>
      <c r="BN11" s="12" t="s">
        <v>53</v>
      </c>
      <c r="BO11" s="12" t="s">
        <v>24</v>
      </c>
      <c r="BP11" s="12" t="s">
        <v>24</v>
      </c>
      <c r="BQ11" s="12" t="s">
        <v>24</v>
      </c>
      <c r="BR11" s="12" t="s">
        <v>24</v>
      </c>
      <c r="BS11" s="12" t="s">
        <v>24</v>
      </c>
    </row>
    <row r="12" spans="1:71" ht="12.75">
      <c r="B12" s="14" t="str">
        <f>'2Q'!B$13</f>
        <v>Zabala Oscar</v>
      </c>
      <c r="C12" s="14"/>
      <c r="D12" s="14" t="str">
        <f>'2Q'!F$13</f>
        <v>a cubrir</v>
      </c>
      <c r="E12" s="14"/>
      <c r="F12" s="14" t="str">
        <f>'2Q'!J$13</f>
        <v>De Lazzari Guillermo</v>
      </c>
      <c r="G12" s="14"/>
      <c r="H12" s="14" t="str">
        <f>'2Q'!N$13</f>
        <v>Scheffer Ruben</v>
      </c>
      <c r="I12" s="14"/>
      <c r="J12" s="14" t="str">
        <f>'2Q'!R$13</f>
        <v>Lasala Victorio</v>
      </c>
      <c r="K12" s="14"/>
      <c r="M12" s="10" t="str">
        <f ca="1">IFERROR(__xludf.DUMMYFUNCTION("""COMPUTED_VALUE"""),"Millauro Andrea")</f>
        <v>Millauro Andrea</v>
      </c>
      <c r="N12" s="10" t="str">
        <f ca="1">IFERROR(__xludf.DUMMYFUNCTION("""COMPUTED_VALUE"""),"Masci Francisco")</f>
        <v>Masci Francisco</v>
      </c>
      <c r="O12" s="10" t="str">
        <f ca="1">IFERROR(__xludf.DUMMYFUNCTION("""COMPUTED_VALUE"""),"Monaco Antonela")</f>
        <v>Monaco Antonela</v>
      </c>
      <c r="P12" s="10" t="str">
        <f ca="1">IFERROR(__xludf.DUMMYFUNCTION("""COMPUTED_VALUE"""),"Ponce Rosana")</f>
        <v>Ponce Rosana</v>
      </c>
      <c r="Q12" s="10" t="str">
        <f ca="1">IFERROR(__xludf.DUMMYFUNCTION("""COMPUTED_VALUE"""),"Citro Sebastian")</f>
        <v>Citro Sebastian</v>
      </c>
      <c r="S12" s="10" t="str">
        <f ca="1">IFERROR(__xludf.DUMMYFUNCTION("""COMPUTED_VALUE"""),"Millauro Andrea")</f>
        <v>Millauro Andrea</v>
      </c>
      <c r="T12" s="10" t="str">
        <f ca="1">IFERROR(__xludf.DUMMYFUNCTION("""COMPUTED_VALUE"""),"Masci Francisco")</f>
        <v>Masci Francisco</v>
      </c>
      <c r="U12" s="10" t="str">
        <f ca="1">IFERROR(__xludf.DUMMYFUNCTION("""COMPUTED_VALUE"""),"Monaco Antonela")</f>
        <v>Monaco Antonela</v>
      </c>
      <c r="V12" s="10" t="str">
        <f ca="1">IFERROR(__xludf.DUMMYFUNCTION("""COMPUTED_VALUE"""),"Ponce Rosana")</f>
        <v>Ponce Rosana</v>
      </c>
      <c r="W12" s="10" t="str">
        <f ca="1">IFERROR(__xludf.DUMMYFUNCTION("""COMPUTED_VALUE"""),"Citro Sebastian")</f>
        <v>Citro Sebastian</v>
      </c>
      <c r="Y12" s="10" t="s">
        <v>64</v>
      </c>
      <c r="Z12" s="10" t="s">
        <v>65</v>
      </c>
      <c r="AA12" s="10" t="s">
        <v>66</v>
      </c>
      <c r="AB12" s="10" t="s">
        <v>67</v>
      </c>
      <c r="AC12" s="10" t="s">
        <v>68</v>
      </c>
      <c r="AE12" s="10" t="str">
        <f t="shared" si="0"/>
        <v>Casas Elvira</v>
      </c>
      <c r="AF12" s="10" t="str">
        <f t="shared" si="1"/>
        <v>Casas M Lujan</v>
      </c>
      <c r="AG12" s="10" t="str">
        <f t="shared" si="2"/>
        <v>Ciolli Karina</v>
      </c>
      <c r="AH12" s="10" t="str">
        <f t="shared" si="3"/>
        <v>Farjat Gerardo</v>
      </c>
      <c r="AI12" s="10" t="str">
        <f t="shared" si="4"/>
        <v>Citro Sebastian</v>
      </c>
      <c r="AK12" s="10" t="str">
        <f ca="1">IFERROR(__xludf.DUMMYFUNCTION("""COMPUTED_VALUE"""),"Casas Elvira")</f>
        <v>Casas Elvira</v>
      </c>
      <c r="AL12" s="10" t="str">
        <f ca="1">IFERROR(__xludf.DUMMYFUNCTION("""COMPUTED_VALUE"""),"Casas M Lujan")</f>
        <v>Casas M Lujan</v>
      </c>
      <c r="AM12" s="10" t="str">
        <f ca="1">IFERROR(__xludf.DUMMYFUNCTION("""COMPUTED_VALUE"""),"Ciolli Karina")</f>
        <v>Ciolli Karina</v>
      </c>
      <c r="AN12" s="10" t="str">
        <f ca="1">IFERROR(__xludf.DUMMYFUNCTION("""COMPUTED_VALUE"""),"Farjat Gerardo")</f>
        <v>Farjat Gerardo</v>
      </c>
      <c r="AO12" s="10" t="str">
        <f ca="1">IFERROR(__xludf.DUMMYFUNCTION("""COMPUTED_VALUE"""),"Citro Sebastian")</f>
        <v>Citro Sebastian</v>
      </c>
      <c r="AQ12" s="10" t="s">
        <v>51</v>
      </c>
      <c r="AR12" s="10" t="s">
        <v>22</v>
      </c>
      <c r="AS12" s="10" t="s">
        <v>51</v>
      </c>
      <c r="AT12" s="10" t="s">
        <v>70</v>
      </c>
      <c r="AU12" s="10" t="s">
        <v>71</v>
      </c>
      <c r="AW12" s="10" t="str">
        <f t="shared" si="5"/>
        <v>Conde Alicia</v>
      </c>
      <c r="AX12" s="2" t="e">
        <f t="shared" ca="1" si="6"/>
        <v>#NAME?</v>
      </c>
      <c r="AY12" s="10" t="str">
        <f t="shared" si="7"/>
        <v>Demarco Monica</v>
      </c>
      <c r="AZ12" s="2" t="e">
        <f t="shared" ca="1" si="8"/>
        <v>#NAME?</v>
      </c>
      <c r="BA12" s="10" t="str">
        <f t="shared" si="9"/>
        <v>Conde Alicia</v>
      </c>
      <c r="BB12" s="2" t="e">
        <f t="shared" ca="1" si="10"/>
        <v>#NAME?</v>
      </c>
      <c r="BC12" s="10" t="str">
        <f t="shared" si="11"/>
        <v>Fluger Marisa</v>
      </c>
      <c r="BD12" s="2" t="e">
        <f t="shared" ca="1" si="12"/>
        <v>#NAME?</v>
      </c>
      <c r="BE12" s="10" t="str">
        <f t="shared" si="13"/>
        <v>Constanza Marin Barrera</v>
      </c>
      <c r="BF12" s="2" t="e">
        <f t="shared" ca="1" si="14"/>
        <v>#NAME?</v>
      </c>
      <c r="BL12" s="12">
        <v>10</v>
      </c>
      <c r="BM12" s="11" t="s">
        <v>72</v>
      </c>
      <c r="BN12" s="12" t="s">
        <v>53</v>
      </c>
      <c r="BO12" s="12" t="s">
        <v>24</v>
      </c>
      <c r="BP12" s="12" t="s">
        <v>24</v>
      </c>
      <c r="BQ12" s="12" t="s">
        <v>24</v>
      </c>
      <c r="BR12" s="12" t="s">
        <v>24</v>
      </c>
      <c r="BS12" s="12" t="s">
        <v>24</v>
      </c>
    </row>
    <row r="13" spans="1:71" ht="12.75">
      <c r="B13" s="14" t="str">
        <f>'2Q'!B$16</f>
        <v>Fontana Sonia</v>
      </c>
      <c r="C13" s="14"/>
      <c r="D13" s="14" t="str">
        <f>'2Q'!F$16</f>
        <v>Lasala Victorio</v>
      </c>
      <c r="E13" s="14"/>
      <c r="F13" s="14" t="str">
        <f>'2Q'!J$16</f>
        <v>De Lazzari Guillermo</v>
      </c>
      <c r="G13" s="14"/>
      <c r="H13" s="14" t="str">
        <f>'2Q'!N$16</f>
        <v>Bulfero Antonela</v>
      </c>
      <c r="I13" s="14"/>
      <c r="J13" s="14" t="str">
        <f>'2Q'!R$16</f>
        <v>Escobar Jeremias</v>
      </c>
      <c r="K13" s="14"/>
      <c r="M13" s="10" t="str">
        <f ca="1">IFERROR(__xludf.DUMMYFUNCTION("""COMPUTED_VALUE"""),"Geretto María")</f>
        <v>Geretto María</v>
      </c>
      <c r="N13" s="10" t="str">
        <f ca="1">IFERROR(__xludf.DUMMYFUNCTION("""COMPUTED_VALUE"""),"Vizzocero Matias")</f>
        <v>Vizzocero Matias</v>
      </c>
      <c r="O13" s="10" t="str">
        <f ca="1">IFERROR(__xludf.DUMMYFUNCTION("""COMPUTED_VALUE"""),"Vizzocero Matias")</f>
        <v>Vizzocero Matias</v>
      </c>
      <c r="P13" s="10" t="str">
        <f ca="1">IFERROR(__xludf.DUMMYFUNCTION("""COMPUTED_VALUE"""),"Sibolich Amanda")</f>
        <v>Sibolich Amanda</v>
      </c>
      <c r="Q13" s="10" t="str">
        <f ca="1">IFERROR(__xludf.DUMMYFUNCTION("""COMPUTED_VALUE"""),"Martinez Sebastian")</f>
        <v>Martinez Sebastian</v>
      </c>
      <c r="S13" s="10" t="str">
        <f ca="1">IFERROR(__xludf.DUMMYFUNCTION("""COMPUTED_VALUE"""),"Geretto María")</f>
        <v>Geretto María</v>
      </c>
      <c r="T13" s="10" t="str">
        <f ca="1">IFERROR(__xludf.DUMMYFUNCTION("""COMPUTED_VALUE"""),"Vizzocero Matias")</f>
        <v>Vizzocero Matias</v>
      </c>
      <c r="U13" s="10" t="str">
        <f ca="1">IFERROR(__xludf.DUMMYFUNCTION("""COMPUTED_VALUE"""),"Vizzocero Matias")</f>
        <v>Vizzocero Matias</v>
      </c>
      <c r="V13" s="10" t="str">
        <f ca="1">IFERROR(__xludf.DUMMYFUNCTION("""COMPUTED_VALUE"""),"Sibolich Amanda")</f>
        <v>Sibolich Amanda</v>
      </c>
      <c r="W13" s="10" t="str">
        <f ca="1">IFERROR(__xludf.DUMMYFUNCTION("""COMPUTED_VALUE"""),"Martinez Sebastian")</f>
        <v>Martinez Sebastian</v>
      </c>
      <c r="Y13" s="10" t="s">
        <v>51</v>
      </c>
      <c r="Z13" s="10" t="s">
        <v>22</v>
      </c>
      <c r="AA13" s="10" t="s">
        <v>51</v>
      </c>
      <c r="AB13" s="10" t="s">
        <v>70</v>
      </c>
      <c r="AC13" s="10" t="s">
        <v>71</v>
      </c>
      <c r="AE13" s="10" t="str">
        <f t="shared" si="0"/>
        <v>Conde Alicia</v>
      </c>
      <c r="AF13" s="10" t="str">
        <f t="shared" si="1"/>
        <v>Demarco Monica</v>
      </c>
      <c r="AG13" s="10" t="str">
        <f t="shared" si="2"/>
        <v>Conde Alicia</v>
      </c>
      <c r="AH13" s="10" t="str">
        <f t="shared" si="3"/>
        <v>Fluger Marisa</v>
      </c>
      <c r="AI13" s="10" t="str">
        <f t="shared" si="4"/>
        <v>Constanza Marin Barrera</v>
      </c>
      <c r="AK13" s="10" t="str">
        <f ca="1">IFERROR(__xludf.DUMMYFUNCTION("""COMPUTED_VALUE"""),"Conde Alicia")</f>
        <v>Conde Alicia</v>
      </c>
      <c r="AL13" s="10" t="str">
        <f ca="1">IFERROR(__xludf.DUMMYFUNCTION("""COMPUTED_VALUE"""),"Demarco Monica")</f>
        <v>Demarco Monica</v>
      </c>
      <c r="AM13" s="10" t="str">
        <f ca="1">IFERROR(__xludf.DUMMYFUNCTION("""COMPUTED_VALUE"""),"Conde Alicia")</f>
        <v>Conde Alicia</v>
      </c>
      <c r="AN13" s="10" t="str">
        <f ca="1">IFERROR(__xludf.DUMMYFUNCTION("""COMPUTED_VALUE"""),"Fluger Marisa")</f>
        <v>Fluger Marisa</v>
      </c>
      <c r="AO13" s="10" t="str">
        <f ca="1">IFERROR(__xludf.DUMMYFUNCTION("""COMPUTED_VALUE"""),"Constanza Marin Barrera")</f>
        <v>Constanza Marin Barrera</v>
      </c>
      <c r="AQ13" s="10" t="s">
        <v>57</v>
      </c>
      <c r="AR13" s="10" t="s">
        <v>73</v>
      </c>
      <c r="AS13" s="10" t="s">
        <v>57</v>
      </c>
      <c r="AT13" s="10" t="s">
        <v>74</v>
      </c>
      <c r="AU13" s="10" t="s">
        <v>57</v>
      </c>
      <c r="AW13" s="10" t="str">
        <f t="shared" si="5"/>
        <v>Cristensen Ignacio</v>
      </c>
      <c r="AX13" s="2" t="e">
        <f t="shared" ca="1" si="6"/>
        <v>#NAME?</v>
      </c>
      <c r="AY13" s="10" t="str">
        <f t="shared" si="7"/>
        <v>Erramuspe María</v>
      </c>
      <c r="AZ13" s="2" t="e">
        <f t="shared" ca="1" si="8"/>
        <v>#NAME?</v>
      </c>
      <c r="BA13" s="10" t="str">
        <f t="shared" si="9"/>
        <v>Cristensen Ignacio</v>
      </c>
      <c r="BB13" s="2" t="e">
        <f t="shared" ca="1" si="10"/>
        <v>#NAME?</v>
      </c>
      <c r="BC13" s="10" t="str">
        <f t="shared" si="11"/>
        <v>Fontana Sonia</v>
      </c>
      <c r="BD13" s="2" t="e">
        <f t="shared" ca="1" si="12"/>
        <v>#NAME?</v>
      </c>
      <c r="BE13" s="10" t="str">
        <f t="shared" si="13"/>
        <v>Cristensen Ignacio</v>
      </c>
      <c r="BF13" s="2" t="e">
        <f t="shared" ca="1" si="14"/>
        <v>#NAME?</v>
      </c>
      <c r="BL13" s="12">
        <v>11</v>
      </c>
      <c r="BM13" s="11" t="s">
        <v>75</v>
      </c>
      <c r="BN13" s="12" t="s">
        <v>76</v>
      </c>
      <c r="BO13" s="12" t="s">
        <v>24</v>
      </c>
      <c r="BP13" s="12" t="s">
        <v>24</v>
      </c>
      <c r="BQ13" s="12" t="s">
        <v>24</v>
      </c>
      <c r="BR13" s="12" t="s">
        <v>24</v>
      </c>
      <c r="BS13" s="12" t="s">
        <v>24</v>
      </c>
    </row>
    <row r="14" spans="1:71" ht="12.75">
      <c r="B14" s="14" t="str">
        <f>'2Q'!B$19</f>
        <v>Fontana Sonia</v>
      </c>
      <c r="C14" s="14"/>
      <c r="D14" s="14" t="str">
        <f>'2Q'!F$19</f>
        <v>Lasala Victorio</v>
      </c>
      <c r="E14" s="14"/>
      <c r="F14" s="14" t="str">
        <f>'2Q'!$J19</f>
        <v/>
      </c>
      <c r="G14" s="14"/>
      <c r="H14" s="14" t="str">
        <f>'2Q'!N$19</f>
        <v>Bulfero Antonela</v>
      </c>
      <c r="I14" s="14"/>
      <c r="J14" s="14" t="str">
        <f>'2Q'!R$19</f>
        <v>Escobar Jeremias</v>
      </c>
      <c r="K14" s="14"/>
      <c r="M14" s="10" t="str">
        <f ca="1">IFERROR(__xludf.DUMMYFUNCTION("""COMPUTED_VALUE"""),"Vizzocero Matias")</f>
        <v>Vizzocero Matias</v>
      </c>
      <c r="N14" s="10" t="str">
        <f ca="1">IFERROR(__xludf.DUMMYFUNCTION("""COMPUTED_VALUE"""),"A cubrir")</f>
        <v>A cubrir</v>
      </c>
      <c r="O14" s="10" t="str">
        <f ca="1">IFERROR(__xludf.DUMMYFUNCTION("""COMPUTED_VALUE"""),"Conde Alicia")</f>
        <v>Conde Alicia</v>
      </c>
      <c r="P14" s="10" t="str">
        <f ca="1">IFERROR(__xludf.DUMMYFUNCTION("""COMPUTED_VALUE"""),"A cubrir")</f>
        <v>A cubrir</v>
      </c>
      <c r="Q14" s="10" t="str">
        <f ca="1">IFERROR(__xludf.DUMMYFUNCTION("""COMPUTED_VALUE"""),"Constanza Marin Barrera")</f>
        <v>Constanza Marin Barrera</v>
      </c>
      <c r="S14" s="10" t="str">
        <f ca="1">IFERROR(__xludf.DUMMYFUNCTION("""COMPUTED_VALUE"""),"Vizzocero Matias")</f>
        <v>Vizzocero Matias</v>
      </c>
      <c r="T14" s="10" t="str">
        <f ca="1">IFERROR(__xludf.DUMMYFUNCTION("""COMPUTED_VALUE"""),"A cubrir")</f>
        <v>A cubrir</v>
      </c>
      <c r="U14" s="10" t="str">
        <f ca="1">IFERROR(__xludf.DUMMYFUNCTION("""COMPUTED_VALUE"""),"Conde Alicia")</f>
        <v>Conde Alicia</v>
      </c>
      <c r="V14" s="10" t="str">
        <f ca="1">IFERROR(__xludf.DUMMYFUNCTION("""COMPUTED_VALUE"""),"A cubrir")</f>
        <v>A cubrir</v>
      </c>
      <c r="W14" s="10" t="str">
        <f ca="1">IFERROR(__xludf.DUMMYFUNCTION("""COMPUTED_VALUE"""),"Constanza Marin Barrera")</f>
        <v>Constanza Marin Barrera</v>
      </c>
      <c r="Y14" s="10" t="s">
        <v>57</v>
      </c>
      <c r="Z14" s="10" t="s">
        <v>73</v>
      </c>
      <c r="AA14" s="10" t="s">
        <v>57</v>
      </c>
      <c r="AB14" s="10" t="s">
        <v>74</v>
      </c>
      <c r="AC14" s="10" t="s">
        <v>57</v>
      </c>
      <c r="AE14" s="10" t="str">
        <f t="shared" si="0"/>
        <v>Cristensen Ignacio</v>
      </c>
      <c r="AF14" s="10" t="str">
        <f t="shared" si="1"/>
        <v>Erramuspe María</v>
      </c>
      <c r="AG14" s="10" t="str">
        <f t="shared" si="2"/>
        <v>Cristensen Ignacio</v>
      </c>
      <c r="AH14" s="10" t="str">
        <f t="shared" si="3"/>
        <v>Fontana Sonia</v>
      </c>
      <c r="AI14" s="10" t="str">
        <f t="shared" si="4"/>
        <v>Cristensen Ignacio</v>
      </c>
      <c r="AK14" s="10" t="str">
        <f ca="1">IFERROR(__xludf.DUMMYFUNCTION("""COMPUTED_VALUE"""),"Cristensen Ignacio")</f>
        <v>Cristensen Ignacio</v>
      </c>
      <c r="AL14" s="10" t="str">
        <f ca="1">IFERROR(__xludf.DUMMYFUNCTION("""COMPUTED_VALUE"""),"Erramuspe María")</f>
        <v>Erramuspe María</v>
      </c>
      <c r="AM14" s="10" t="str">
        <f ca="1">IFERROR(__xludf.DUMMYFUNCTION("""COMPUTED_VALUE"""),"Cristensen Ignacio")</f>
        <v>Cristensen Ignacio</v>
      </c>
      <c r="AN14" s="10" t="str">
        <f ca="1">IFERROR(__xludf.DUMMYFUNCTION("""COMPUTED_VALUE"""),"Fontana Sonia")</f>
        <v>Fontana Sonia</v>
      </c>
      <c r="AO14" s="10" t="str">
        <f ca="1">IFERROR(__xludf.DUMMYFUNCTION("""COMPUTED_VALUE"""),"Cristensen Ignacio")</f>
        <v>Cristensen Ignacio</v>
      </c>
      <c r="AQ14" s="10" t="s">
        <v>77</v>
      </c>
      <c r="AR14" s="10" t="s">
        <v>78</v>
      </c>
      <c r="AS14" s="10" t="s">
        <v>77</v>
      </c>
      <c r="AT14" s="10" t="s">
        <v>79</v>
      </c>
      <c r="AU14" s="10" t="s">
        <v>77</v>
      </c>
      <c r="AW14" s="10" t="str">
        <f t="shared" si="5"/>
        <v>Dawidiuk Luciano</v>
      </c>
      <c r="AX14" s="2" t="e">
        <f t="shared" ca="1" si="6"/>
        <v>#NAME?</v>
      </c>
      <c r="AY14" s="10" t="str">
        <f t="shared" si="7"/>
        <v>Espinos Cecilia</v>
      </c>
      <c r="AZ14" s="2" t="e">
        <f t="shared" ca="1" si="8"/>
        <v>#NAME?</v>
      </c>
      <c r="BA14" s="10" t="str">
        <f t="shared" si="9"/>
        <v>Dawidiuk Luciano</v>
      </c>
      <c r="BB14" s="2" t="e">
        <f t="shared" ca="1" si="10"/>
        <v>#NAME?</v>
      </c>
      <c r="BC14" s="10" t="str">
        <f t="shared" si="11"/>
        <v>Gimenez Susana</v>
      </c>
      <c r="BD14" s="2" t="e">
        <f t="shared" ca="1" si="12"/>
        <v>#NAME?</v>
      </c>
      <c r="BE14" s="10" t="str">
        <f t="shared" si="13"/>
        <v>Dawidiuk Luciano</v>
      </c>
      <c r="BF14" s="2" t="e">
        <f t="shared" ca="1" si="14"/>
        <v>#NAME?</v>
      </c>
      <c r="BL14" s="12">
        <v>12</v>
      </c>
      <c r="BM14" s="11" t="s">
        <v>80</v>
      </c>
      <c r="BN14" s="12" t="s">
        <v>81</v>
      </c>
      <c r="BO14" s="12"/>
      <c r="BP14" s="12"/>
      <c r="BQ14" s="12"/>
      <c r="BR14" s="12"/>
      <c r="BS14" s="12"/>
    </row>
    <row r="15" spans="1:71" ht="12.75">
      <c r="A15" s="3" t="s">
        <v>82</v>
      </c>
      <c r="B15" s="7" t="str">
        <f>'3Q'!B$4</f>
        <v/>
      </c>
      <c r="C15" s="7"/>
      <c r="D15" s="7" t="str">
        <f>'3Q'!F$4</f>
        <v/>
      </c>
      <c r="E15" s="7"/>
      <c r="F15" s="7" t="str">
        <f>'3Q'!L$4</f>
        <v/>
      </c>
      <c r="G15" s="7"/>
      <c r="H15" s="7" t="str">
        <f>'3Q'!P$4</f>
        <v>Lasala Victorio</v>
      </c>
      <c r="I15" s="7"/>
      <c r="J15" s="7" t="str">
        <f>'3Q'!T$4</f>
        <v/>
      </c>
      <c r="K15" s="7"/>
      <c r="M15" s="10" t="str">
        <f ca="1">IFERROR(__xludf.DUMMYFUNCTION("""COMPUTED_VALUE"""),"A cubrir")</f>
        <v>A cubrir</v>
      </c>
      <c r="N15" s="10" t="str">
        <f ca="1">IFERROR(__xludf.DUMMYFUNCTION("""COMPUTED_VALUE"""),"Almeyra Cecilia")</f>
        <v>Almeyra Cecilia</v>
      </c>
      <c r="O15" s="10" t="str">
        <f ca="1">IFERROR(__xludf.DUMMYFUNCTION("""COMPUTED_VALUE"""),"Rosso Rocio")</f>
        <v>Rosso Rocio</v>
      </c>
      <c r="P15" s="10" t="str">
        <f ca="1">IFERROR(__xludf.DUMMYFUNCTION("""COMPUTED_VALUE"""),"Conde Alicia")</f>
        <v>Conde Alicia</v>
      </c>
      <c r="Q15" s="10" t="str">
        <f ca="1">IFERROR(__xludf.DUMMYFUNCTION("""COMPUTED_VALUE"""),"Tripoli Luis")</f>
        <v>Tripoli Luis</v>
      </c>
      <c r="S15" s="10" t="str">
        <f ca="1">IFERROR(__xludf.DUMMYFUNCTION("""COMPUTED_VALUE"""),"A cubrir")</f>
        <v>A cubrir</v>
      </c>
      <c r="T15" s="10" t="str">
        <f ca="1">IFERROR(__xludf.DUMMYFUNCTION("""COMPUTED_VALUE"""),"Almeyra Cecilia")</f>
        <v>Almeyra Cecilia</v>
      </c>
      <c r="U15" s="10" t="str">
        <f ca="1">IFERROR(__xludf.DUMMYFUNCTION("""COMPUTED_VALUE"""),"Rosso Rocio")</f>
        <v>Rosso Rocio</v>
      </c>
      <c r="V15" s="10" t="str">
        <f ca="1">IFERROR(__xludf.DUMMYFUNCTION("""COMPUTED_VALUE"""),"Conde Alicia")</f>
        <v>Conde Alicia</v>
      </c>
      <c r="W15" s="10" t="str">
        <f ca="1">IFERROR(__xludf.DUMMYFUNCTION("""COMPUTED_VALUE"""),"Tripoli Luis")</f>
        <v>Tripoli Luis</v>
      </c>
      <c r="Y15" s="10" t="s">
        <v>77</v>
      </c>
      <c r="Z15" s="10" t="s">
        <v>78</v>
      </c>
      <c r="AA15" s="10" t="s">
        <v>77</v>
      </c>
      <c r="AB15" s="10" t="s">
        <v>79</v>
      </c>
      <c r="AC15" s="10" t="s">
        <v>77</v>
      </c>
      <c r="AE15" s="10" t="str">
        <f t="shared" si="0"/>
        <v>Dawidiuk Luciano</v>
      </c>
      <c r="AF15" s="10" t="str">
        <f t="shared" si="1"/>
        <v>Espinos Cecilia</v>
      </c>
      <c r="AG15" s="10" t="str">
        <f t="shared" si="2"/>
        <v>Dawidiuk Luciano</v>
      </c>
      <c r="AH15" s="10" t="str">
        <f t="shared" si="3"/>
        <v>Gimenez Susana</v>
      </c>
      <c r="AI15" s="10" t="str">
        <f t="shared" si="4"/>
        <v>Dawidiuk Luciano</v>
      </c>
      <c r="AK15" s="10" t="str">
        <f ca="1">IFERROR(__xludf.DUMMYFUNCTION("""COMPUTED_VALUE"""),"Dawidiuk Luciano")</f>
        <v>Dawidiuk Luciano</v>
      </c>
      <c r="AL15" s="10" t="str">
        <f ca="1">IFERROR(__xludf.DUMMYFUNCTION("""COMPUTED_VALUE"""),"Espinos Cecilia")</f>
        <v>Espinos Cecilia</v>
      </c>
      <c r="AM15" s="10" t="str">
        <f ca="1">IFERROR(__xludf.DUMMYFUNCTION("""COMPUTED_VALUE"""),"Dawidiuk Luciano")</f>
        <v>Dawidiuk Luciano</v>
      </c>
      <c r="AN15" s="10" t="str">
        <f ca="1">IFERROR(__xludf.DUMMYFUNCTION("""COMPUTED_VALUE"""),"Gimenez Susana")</f>
        <v>Gimenez Susana</v>
      </c>
      <c r="AO15" s="10" t="str">
        <f ca="1">IFERROR(__xludf.DUMMYFUNCTION("""COMPUTED_VALUE"""),"Dawidiuk Luciano")</f>
        <v>Dawidiuk Luciano</v>
      </c>
      <c r="AQ15" s="10" t="s">
        <v>83</v>
      </c>
      <c r="AR15" s="10" t="s">
        <v>67</v>
      </c>
      <c r="AS15" s="10" t="s">
        <v>84</v>
      </c>
      <c r="AT15" s="10" t="s">
        <v>85</v>
      </c>
      <c r="AU15" s="10" t="s">
        <v>86</v>
      </c>
      <c r="AW15" s="10" t="str">
        <f t="shared" si="5"/>
        <v>Dominguez Romina</v>
      </c>
      <c r="AX15" s="2" t="e">
        <f t="shared" ca="1" si="6"/>
        <v>#NAME?</v>
      </c>
      <c r="AY15" s="10" t="str">
        <f t="shared" si="7"/>
        <v>Farjat Gerardo</v>
      </c>
      <c r="AZ15" s="2" t="e">
        <f t="shared" ca="1" si="8"/>
        <v>#NAME?</v>
      </c>
      <c r="BA15" s="10" t="str">
        <f t="shared" si="9"/>
        <v>De Lazzari Guillermo</v>
      </c>
      <c r="BB15" s="2" t="e">
        <f t="shared" ca="1" si="10"/>
        <v>#NAME?</v>
      </c>
      <c r="BC15" s="10" t="str">
        <f t="shared" si="11"/>
        <v>Goenaga M Jose</v>
      </c>
      <c r="BD15" s="2" t="e">
        <f t="shared" ca="1" si="12"/>
        <v>#NAME?</v>
      </c>
      <c r="BE15" s="10" t="str">
        <f t="shared" si="13"/>
        <v>De Mingo Ana Clara</v>
      </c>
      <c r="BF15" s="2" t="e">
        <f t="shared" ca="1" si="14"/>
        <v>#NAME?</v>
      </c>
      <c r="BL15" s="12">
        <v>13</v>
      </c>
      <c r="BM15" s="11" t="s">
        <v>87</v>
      </c>
      <c r="BN15" s="12" t="s">
        <v>88</v>
      </c>
      <c r="BO15" s="12"/>
      <c r="BP15" s="12"/>
      <c r="BQ15" s="12"/>
      <c r="BR15" s="12"/>
      <c r="BS15" s="12"/>
    </row>
    <row r="16" spans="1:71" ht="12.75">
      <c r="B16" s="7" t="str">
        <f>'3Q'!B$7</f>
        <v/>
      </c>
      <c r="C16" s="7"/>
      <c r="D16" s="7" t="str">
        <f>'3Q'!F$7</f>
        <v/>
      </c>
      <c r="E16" s="7"/>
      <c r="F16" s="7" t="str">
        <f>'3Q'!L$7</f>
        <v>Lafont Lucas</v>
      </c>
      <c r="G16" s="7"/>
      <c r="H16" s="7" t="str">
        <f>'3Q'!P$7</f>
        <v>Lasala Victorio</v>
      </c>
      <c r="I16" s="7"/>
      <c r="J16" s="7" t="str">
        <f>'3Q'!T$7</f>
        <v>Falabella Alejandra</v>
      </c>
      <c r="K16" s="7"/>
      <c r="M16" s="10" t="str">
        <f ca="1">IFERROR(__xludf.DUMMYFUNCTION("""COMPUTED_VALUE"""),"Schiaffino Gabriela")</f>
        <v>Schiaffino Gabriela</v>
      </c>
      <c r="N16" s="10" t="str">
        <f ca="1">IFERROR(__xludf.DUMMYFUNCTION("""COMPUTED_VALUE"""),"Erramuspe María")</f>
        <v>Erramuspe María</v>
      </c>
      <c r="O16" s="10" t="str">
        <f ca="1">IFERROR(__xludf.DUMMYFUNCTION("""COMPUTED_VALUE"""),"Sibolich Amanda")</f>
        <v>Sibolich Amanda</v>
      </c>
      <c r="P16" s="10" t="str">
        <f ca="1">IFERROR(__xludf.DUMMYFUNCTION("""COMPUTED_VALUE"""),"Barech Nieves")</f>
        <v>Barech Nieves</v>
      </c>
      <c r="Q16" s="10" t="str">
        <f ca="1">IFERROR(__xludf.DUMMYFUNCTION("""COMPUTED_VALUE"""),"Vilan Ester")</f>
        <v>Vilan Ester</v>
      </c>
      <c r="S16" s="10" t="str">
        <f ca="1">IFERROR(__xludf.DUMMYFUNCTION("""COMPUTED_VALUE"""),"Schiaffino Gabriela")</f>
        <v>Schiaffino Gabriela</v>
      </c>
      <c r="T16" s="10" t="str">
        <f ca="1">IFERROR(__xludf.DUMMYFUNCTION("""COMPUTED_VALUE"""),"Erramuspe María")</f>
        <v>Erramuspe María</v>
      </c>
      <c r="U16" s="10" t="str">
        <f ca="1">IFERROR(__xludf.DUMMYFUNCTION("""COMPUTED_VALUE"""),"Sibolich Amanda")</f>
        <v>Sibolich Amanda</v>
      </c>
      <c r="V16" s="10" t="str">
        <f ca="1">IFERROR(__xludf.DUMMYFUNCTION("""COMPUTED_VALUE"""),"Barech Nieves")</f>
        <v>Barech Nieves</v>
      </c>
      <c r="W16" s="10" t="str">
        <f ca="1">IFERROR(__xludf.DUMMYFUNCTION("""COMPUTED_VALUE"""),"Vilan Ester")</f>
        <v>Vilan Ester</v>
      </c>
      <c r="Y16" s="10" t="s">
        <v>83</v>
      </c>
      <c r="Z16" s="10" t="s">
        <v>67</v>
      </c>
      <c r="AA16" s="10" t="s">
        <v>84</v>
      </c>
      <c r="AB16" s="10" t="s">
        <v>85</v>
      </c>
      <c r="AC16" s="10" t="s">
        <v>86</v>
      </c>
      <c r="AE16" s="10" t="str">
        <f t="shared" si="0"/>
        <v>Dominguez Romina</v>
      </c>
      <c r="AF16" s="10" t="str">
        <f t="shared" si="1"/>
        <v>Farjat Gerardo</v>
      </c>
      <c r="AG16" s="10" t="str">
        <f t="shared" si="2"/>
        <v>De Lazzari Guillermo</v>
      </c>
      <c r="AH16" s="10" t="str">
        <f t="shared" si="3"/>
        <v>Goenaga M Jose</v>
      </c>
      <c r="AI16" s="10" t="str">
        <f t="shared" si="4"/>
        <v>De Mingo Ana Clara</v>
      </c>
      <c r="AK16" s="10" t="str">
        <f ca="1">IFERROR(__xludf.DUMMYFUNCTION("""COMPUTED_VALUE"""),"Dominguez Romina")</f>
        <v>Dominguez Romina</v>
      </c>
      <c r="AL16" s="10" t="str">
        <f ca="1">IFERROR(__xludf.DUMMYFUNCTION("""COMPUTED_VALUE"""),"Farjat Gerardo")</f>
        <v>Farjat Gerardo</v>
      </c>
      <c r="AM16" s="10" t="str">
        <f ca="1">IFERROR(__xludf.DUMMYFUNCTION("""COMPUTED_VALUE"""),"De Lazzari Guillermo")</f>
        <v>De Lazzari Guillermo</v>
      </c>
      <c r="AN16" s="10" t="str">
        <f ca="1">IFERROR(__xludf.DUMMYFUNCTION("""COMPUTED_VALUE"""),"Goenaga M Jose")</f>
        <v>Goenaga M Jose</v>
      </c>
      <c r="AO16" s="10" t="str">
        <f ca="1">IFERROR(__xludf.DUMMYFUNCTION("""COMPUTED_VALUE"""),"De Mingo Ana Clara")</f>
        <v>De Mingo Ana Clara</v>
      </c>
      <c r="AQ16" s="10" t="s">
        <v>89</v>
      </c>
      <c r="AR16" s="10" t="s">
        <v>90</v>
      </c>
      <c r="AS16" s="10" t="s">
        <v>22</v>
      </c>
      <c r="AT16" s="10" t="s">
        <v>91</v>
      </c>
      <c r="AU16" s="10" t="s">
        <v>22</v>
      </c>
      <c r="AW16" s="10" t="str">
        <f t="shared" si="5"/>
        <v>Escobar Geremias</v>
      </c>
      <c r="AX16" s="2" t="e">
        <f t="shared" ca="1" si="6"/>
        <v>#NAME?</v>
      </c>
      <c r="AY16" s="10" t="str">
        <f t="shared" si="7"/>
        <v>Fiore Nadia</v>
      </c>
      <c r="AZ16" s="2" t="e">
        <f t="shared" ca="1" si="8"/>
        <v>#NAME?</v>
      </c>
      <c r="BA16" s="10" t="str">
        <f t="shared" si="9"/>
        <v>Demarco Monica</v>
      </c>
      <c r="BB16" s="2" t="e">
        <f t="shared" ca="1" si="10"/>
        <v>#NAME?</v>
      </c>
      <c r="BC16" s="10" t="str">
        <f t="shared" si="11"/>
        <v>Guirrieri Melo Geronimo</v>
      </c>
      <c r="BD16" s="2" t="e">
        <f t="shared" ca="1" si="12"/>
        <v>#NAME?</v>
      </c>
      <c r="BE16" s="10" t="str">
        <f t="shared" si="13"/>
        <v>Demarco Monica</v>
      </c>
      <c r="BF16" s="2" t="e">
        <f t="shared" ca="1" si="14"/>
        <v>#NAME?</v>
      </c>
      <c r="BL16" s="12">
        <v>14</v>
      </c>
      <c r="BM16" s="11" t="s">
        <v>92</v>
      </c>
      <c r="BN16" s="12" t="s">
        <v>93</v>
      </c>
      <c r="BO16" s="12" t="s">
        <v>24</v>
      </c>
      <c r="BP16" s="12" t="s">
        <v>24</v>
      </c>
      <c r="BQ16" s="12" t="s">
        <v>24</v>
      </c>
      <c r="BR16" s="12"/>
      <c r="BS16" s="12"/>
    </row>
    <row r="17" spans="1:71" ht="12.75">
      <c r="B17" s="7" t="str">
        <f>'3Q'!B$10</f>
        <v>Almeyra Cecilia</v>
      </c>
      <c r="C17" s="7"/>
      <c r="D17" s="7" t="str">
        <f>'3Q'!F$10</f>
        <v>Santos Susana</v>
      </c>
      <c r="E17" s="7"/>
      <c r="F17" s="7" t="str">
        <f>'3Q'!L$10</f>
        <v>Lafont Lucas</v>
      </c>
      <c r="G17" s="7"/>
      <c r="H17" s="7" t="str">
        <f>'3Q'!P$10</f>
        <v>Vilan Ester</v>
      </c>
      <c r="I17" s="7"/>
      <c r="J17" s="7" t="str">
        <f>'3Q'!T$10</f>
        <v>Bianchi Paola</v>
      </c>
      <c r="K17" s="7"/>
      <c r="M17" s="10" t="str">
        <f ca="1">IFERROR(__xludf.DUMMYFUNCTION("""COMPUTED_VALUE"""),"Conde Alicia")</f>
        <v>Conde Alicia</v>
      </c>
      <c r="N17" s="10" t="str">
        <f ca="1">IFERROR(__xludf.DUMMYFUNCTION("""COMPUTED_VALUE"""),"Nardelli Maximiliano")</f>
        <v>Nardelli Maximiliano</v>
      </c>
      <c r="O17" s="10" t="str">
        <f ca="1">IFERROR(__xludf.DUMMYFUNCTION("""COMPUTED_VALUE"""),"Legarreta Gabriel")</f>
        <v>Legarreta Gabriel</v>
      </c>
      <c r="P17" s="10" t="str">
        <f ca="1">IFERROR(__xludf.DUMMYFUNCTION("""COMPUTED_VALUE"""),"Nardelli Maximiliano")</f>
        <v>Nardelli Maximiliano</v>
      </c>
      <c r="Q17" s="10" t="str">
        <f ca="1">IFERROR(__xludf.DUMMYFUNCTION("""COMPUTED_VALUE"""),"Dawidiuk Luciano")</f>
        <v>Dawidiuk Luciano</v>
      </c>
      <c r="S17" s="10" t="str">
        <f ca="1">IFERROR(__xludf.DUMMYFUNCTION("""COMPUTED_VALUE"""),"Conde Alicia")</f>
        <v>Conde Alicia</v>
      </c>
      <c r="T17" s="10" t="str">
        <f ca="1">IFERROR(__xludf.DUMMYFUNCTION("""COMPUTED_VALUE"""),"Nardelli Maximiliano")</f>
        <v>Nardelli Maximiliano</v>
      </c>
      <c r="U17" s="10" t="str">
        <f ca="1">IFERROR(__xludf.DUMMYFUNCTION("""COMPUTED_VALUE"""),"Legarreta Gabriel")</f>
        <v>Legarreta Gabriel</v>
      </c>
      <c r="V17" s="10" t="str">
        <f ca="1">IFERROR(__xludf.DUMMYFUNCTION("""COMPUTED_VALUE"""),"Nardelli Maximiliano")</f>
        <v>Nardelli Maximiliano</v>
      </c>
      <c r="W17" s="10" t="str">
        <f ca="1">IFERROR(__xludf.DUMMYFUNCTION("""COMPUTED_VALUE"""),"Dawidiuk Luciano")</f>
        <v>Dawidiuk Luciano</v>
      </c>
      <c r="Y17" s="10" t="s">
        <v>89</v>
      </c>
      <c r="Z17" s="10" t="s">
        <v>90</v>
      </c>
      <c r="AA17" s="10" t="s">
        <v>22</v>
      </c>
      <c r="AB17" s="10" t="s">
        <v>91</v>
      </c>
      <c r="AC17" s="10" t="s">
        <v>22</v>
      </c>
      <c r="AE17" s="10" t="str">
        <f t="shared" si="0"/>
        <v>Escobar Geremias</v>
      </c>
      <c r="AF17" s="10" t="str">
        <f t="shared" si="1"/>
        <v>Fiore Nadia</v>
      </c>
      <c r="AG17" s="10" t="str">
        <f t="shared" si="2"/>
        <v>Demarco Monica</v>
      </c>
      <c r="AH17" s="10" t="str">
        <f t="shared" si="3"/>
        <v>Guirrieri Melo Geronimo</v>
      </c>
      <c r="AI17" s="10" t="str">
        <f t="shared" si="4"/>
        <v>Demarco Monica</v>
      </c>
      <c r="AK17" s="10" t="str">
        <f ca="1">IFERROR(__xludf.DUMMYFUNCTION("""COMPUTED_VALUE"""),"Escobar Geremias")</f>
        <v>Escobar Geremias</v>
      </c>
      <c r="AL17" s="10" t="str">
        <f ca="1">IFERROR(__xludf.DUMMYFUNCTION("""COMPUTED_VALUE"""),"Fiore Nadia")</f>
        <v>Fiore Nadia</v>
      </c>
      <c r="AM17" s="10" t="str">
        <f ca="1">IFERROR(__xludf.DUMMYFUNCTION("""COMPUTED_VALUE"""),"Demarco Monica")</f>
        <v>Demarco Monica</v>
      </c>
      <c r="AN17" s="10" t="str">
        <f ca="1">IFERROR(__xludf.DUMMYFUNCTION("""COMPUTED_VALUE"""),"Guirrieri Melo Geronimo")</f>
        <v>Guirrieri Melo Geronimo</v>
      </c>
      <c r="AO17" s="10" t="str">
        <f ca="1">IFERROR(__xludf.DUMMYFUNCTION("""COMPUTED_VALUE"""),"Demarco Monica")</f>
        <v>Demarco Monica</v>
      </c>
      <c r="AQ17" s="10" t="s">
        <v>67</v>
      </c>
      <c r="AR17" s="10" t="s">
        <v>63</v>
      </c>
      <c r="AS17" s="10" t="s">
        <v>79</v>
      </c>
      <c r="AT17" s="10" t="s">
        <v>94</v>
      </c>
      <c r="AU17" s="10" t="s">
        <v>89</v>
      </c>
      <c r="AW17" s="10" t="str">
        <f t="shared" si="5"/>
        <v>Farjat Gerardo</v>
      </c>
      <c r="AX17" s="2" t="e">
        <f t="shared" ca="1" si="6"/>
        <v>#NAME?</v>
      </c>
      <c r="AY17" s="10" t="str">
        <f t="shared" si="7"/>
        <v>Forteza Marcos</v>
      </c>
      <c r="AZ17" s="2" t="e">
        <f t="shared" ca="1" si="8"/>
        <v>#NAME?</v>
      </c>
      <c r="BA17" s="10" t="str">
        <f t="shared" si="9"/>
        <v>Gimenez Susana</v>
      </c>
      <c r="BB17" s="2" t="e">
        <f t="shared" ca="1" si="10"/>
        <v>#NAME?</v>
      </c>
      <c r="BC17" s="10" t="str">
        <f t="shared" si="11"/>
        <v>La Torre Vanesa</v>
      </c>
      <c r="BD17" s="2" t="e">
        <f t="shared" ca="1" si="12"/>
        <v>#NAME?</v>
      </c>
      <c r="BE17" s="10" t="str">
        <f t="shared" si="13"/>
        <v>Escobar Geremias</v>
      </c>
      <c r="BF17" s="2" t="e">
        <f t="shared" ca="1" si="14"/>
        <v>#NAME?</v>
      </c>
      <c r="BL17" s="12">
        <v>15</v>
      </c>
      <c r="BM17" s="11"/>
      <c r="BN17" s="12"/>
      <c r="BO17" s="12"/>
      <c r="BP17" s="12"/>
      <c r="BQ17" s="12"/>
      <c r="BR17" s="12"/>
      <c r="BS17" s="12"/>
    </row>
    <row r="18" spans="1:71" ht="12.75">
      <c r="B18" s="7" t="str">
        <f>'3Q'!B$13</f>
        <v>Almeyra Cecilia</v>
      </c>
      <c r="C18" s="7"/>
      <c r="D18" s="7" t="str">
        <f>'3Q'!F$13</f>
        <v>Santos Susana</v>
      </c>
      <c r="E18" s="7"/>
      <c r="F18" s="7" t="str">
        <f>'3Q'!L$13</f>
        <v>Zabala Oscar</v>
      </c>
      <c r="G18" s="7"/>
      <c r="H18" s="7" t="str">
        <f>'3Q'!P$13</f>
        <v>Vilan Ester</v>
      </c>
      <c r="I18" s="7"/>
      <c r="J18" s="7" t="str">
        <f>'3Q'!T$13</f>
        <v>Bianchi Paola</v>
      </c>
      <c r="K18" s="7"/>
      <c r="M18" s="10" t="str">
        <f ca="1">IFERROR(__xludf.DUMMYFUNCTION("""COMPUTED_VALUE"""),"Farjat Gerardo")</f>
        <v>Farjat Gerardo</v>
      </c>
      <c r="N18" s="10" t="str">
        <f ca="1">IFERROR(__xludf.DUMMYFUNCTION("""COMPUTED_VALUE"""),"Mansilla Graciela")</f>
        <v>Mansilla Graciela</v>
      </c>
      <c r="O18" s="10" t="str">
        <f ca="1">IFERROR(__xludf.DUMMYFUNCTION("""COMPUTED_VALUE"""),"Vilan Ester")</f>
        <v>Vilan Ester</v>
      </c>
      <c r="P18" s="10" t="str">
        <f ca="1">IFERROR(__xludf.DUMMYFUNCTION("""COMPUTED_VALUE"""),"Rosso Rocio")</f>
        <v>Rosso Rocio</v>
      </c>
      <c r="Q18" s="10" t="str">
        <f ca="1">IFERROR(__xludf.DUMMYFUNCTION("""COMPUTED_VALUE"""),"Lopez Pablo")</f>
        <v>Lopez Pablo</v>
      </c>
      <c r="S18" s="10" t="str">
        <f ca="1">IFERROR(__xludf.DUMMYFUNCTION("""COMPUTED_VALUE"""),"Farjat Gerardo")</f>
        <v>Farjat Gerardo</v>
      </c>
      <c r="T18" s="10" t="str">
        <f ca="1">IFERROR(__xludf.DUMMYFUNCTION("""COMPUTED_VALUE"""),"Mansilla Graciela")</f>
        <v>Mansilla Graciela</v>
      </c>
      <c r="U18" s="10" t="str">
        <f ca="1">IFERROR(__xludf.DUMMYFUNCTION("""COMPUTED_VALUE"""),"Vilan Ester")</f>
        <v>Vilan Ester</v>
      </c>
      <c r="V18" s="10" t="str">
        <f ca="1">IFERROR(__xludf.DUMMYFUNCTION("""COMPUTED_VALUE"""),"Rosso Rocio")</f>
        <v>Rosso Rocio</v>
      </c>
      <c r="W18" s="10" t="str">
        <f ca="1">IFERROR(__xludf.DUMMYFUNCTION("""COMPUTED_VALUE"""),"Lopez Pablo")</f>
        <v>Lopez Pablo</v>
      </c>
      <c r="Y18" s="10" t="s">
        <v>67</v>
      </c>
      <c r="Z18" s="10" t="s">
        <v>63</v>
      </c>
      <c r="AA18" s="10" t="s">
        <v>79</v>
      </c>
      <c r="AB18" s="10" t="s">
        <v>94</v>
      </c>
      <c r="AC18" s="10" t="s">
        <v>89</v>
      </c>
      <c r="AE18" s="10" t="str">
        <f t="shared" si="0"/>
        <v>Farjat Gerardo</v>
      </c>
      <c r="AF18" s="10" t="str">
        <f t="shared" si="1"/>
        <v>Forteza Marcos</v>
      </c>
      <c r="AG18" s="10" t="str">
        <f t="shared" si="2"/>
        <v>Gimenez Susana</v>
      </c>
      <c r="AH18" s="10" t="str">
        <f t="shared" si="3"/>
        <v>La Torre Vanesa</v>
      </c>
      <c r="AI18" s="10" t="str">
        <f t="shared" si="4"/>
        <v>Escobar Geremias</v>
      </c>
      <c r="AK18" s="10" t="str">
        <f ca="1">IFERROR(__xludf.DUMMYFUNCTION("""COMPUTED_VALUE"""),"Farjat Gerardo")</f>
        <v>Farjat Gerardo</v>
      </c>
      <c r="AL18" s="10" t="str">
        <f ca="1">IFERROR(__xludf.DUMMYFUNCTION("""COMPUTED_VALUE"""),"Forteza Marcos")</f>
        <v>Forteza Marcos</v>
      </c>
      <c r="AM18" s="10" t="str">
        <f ca="1">IFERROR(__xludf.DUMMYFUNCTION("""COMPUTED_VALUE"""),"Gimenez Susana")</f>
        <v>Gimenez Susana</v>
      </c>
      <c r="AN18" s="10" t="str">
        <f ca="1">IFERROR(__xludf.DUMMYFUNCTION("""COMPUTED_VALUE"""),"La Torre Vanesa")</f>
        <v>La Torre Vanesa</v>
      </c>
      <c r="AO18" s="10" t="str">
        <f ca="1">IFERROR(__xludf.DUMMYFUNCTION("""COMPUTED_VALUE"""),"Escobar Geremias")</f>
        <v>Escobar Geremias</v>
      </c>
      <c r="AQ18" s="10" t="s">
        <v>74</v>
      </c>
      <c r="AR18" s="10" t="s">
        <v>95</v>
      </c>
      <c r="AS18" s="10" t="s">
        <v>96</v>
      </c>
      <c r="AT18" s="10" t="s">
        <v>97</v>
      </c>
      <c r="AU18" s="10" t="s">
        <v>98</v>
      </c>
      <c r="AW18" s="10" t="str">
        <f t="shared" si="5"/>
        <v>Fontana Sonia</v>
      </c>
      <c r="AX18" s="2" t="e">
        <f t="shared" ca="1" si="6"/>
        <v>#NAME?</v>
      </c>
      <c r="AY18" s="10" t="str">
        <f t="shared" si="7"/>
        <v>Geretto María</v>
      </c>
      <c r="AZ18" s="2" t="e">
        <f t="shared" ca="1" si="8"/>
        <v>#NAME?</v>
      </c>
      <c r="BA18" s="10" t="str">
        <f t="shared" si="9"/>
        <v>Gonzalez Casanova Lara</v>
      </c>
      <c r="BB18" s="2" t="e">
        <f t="shared" ca="1" si="10"/>
        <v>#NAME?</v>
      </c>
      <c r="BC18" s="10" t="str">
        <f t="shared" si="11"/>
        <v>Lasala Victorio</v>
      </c>
      <c r="BD18" s="2" t="e">
        <f t="shared" ca="1" si="12"/>
        <v>#NAME?</v>
      </c>
      <c r="BE18" s="10" t="str">
        <f t="shared" si="13"/>
        <v>Falabella Alejandra</v>
      </c>
      <c r="BF18" s="2" t="e">
        <f t="shared" ca="1" si="14"/>
        <v>#NAME?</v>
      </c>
      <c r="BL18" s="12">
        <v>16</v>
      </c>
      <c r="BM18" s="11"/>
      <c r="BN18" s="12"/>
      <c r="BO18" s="12"/>
      <c r="BP18" s="12"/>
      <c r="BQ18" s="12"/>
      <c r="BR18" s="12"/>
      <c r="BS18" s="12"/>
    </row>
    <row r="19" spans="1:71" ht="12.75">
      <c r="B19" s="7" t="str">
        <f>'3Q'!B$16</f>
        <v>Santos Susana</v>
      </c>
      <c r="C19" s="7"/>
      <c r="D19" s="7" t="str">
        <f>'3Q'!F$16</f>
        <v>Espinos Cecilia</v>
      </c>
      <c r="E19" s="7"/>
      <c r="F19" s="7" t="str">
        <f>'3Q'!L$16</f>
        <v>Zabala Oscar</v>
      </c>
      <c r="G19" s="7"/>
      <c r="H19" s="7" t="str">
        <f>'3Q'!P$16</f>
        <v>Ponti Marcelo</v>
      </c>
      <c r="I19" s="7"/>
      <c r="J19" s="7" t="str">
        <f>'3Q'!T$16</f>
        <v>Falabella Alejandra</v>
      </c>
      <c r="K19" s="7"/>
      <c r="M19" s="10" t="str">
        <f ca="1">IFERROR(__xludf.DUMMYFUNCTION("""COMPUTED_VALUE"""),"Vallerino Cecilia")</f>
        <v>Vallerino Cecilia</v>
      </c>
      <c r="N19" s="10" t="str">
        <f ca="1">IFERROR(__xludf.DUMMYFUNCTION("""COMPUTED_VALUE"""),"Vilan Ester")</f>
        <v>Vilan Ester</v>
      </c>
      <c r="O19" s="10" t="str">
        <f ca="1">IFERROR(__xludf.DUMMYFUNCTION("""COMPUTED_VALUE"""),"Almeyra Cecilia")</f>
        <v>Almeyra Cecilia</v>
      </c>
      <c r="P19" s="10" t="str">
        <f ca="1">IFERROR(__xludf.DUMMYFUNCTION("""COMPUTED_VALUE"""),"Benitez Laura")</f>
        <v>Benitez Laura</v>
      </c>
      <c r="Q19" s="10" t="str">
        <f ca="1">IFERROR(__xludf.DUMMYFUNCTION("""COMPUTED_VALUE"""),"Arriola Lorena")</f>
        <v>Arriola Lorena</v>
      </c>
      <c r="S19" s="10" t="str">
        <f ca="1">IFERROR(__xludf.DUMMYFUNCTION("""COMPUTED_VALUE"""),"Vallerino Cecilia")</f>
        <v>Vallerino Cecilia</v>
      </c>
      <c r="T19" s="10" t="str">
        <f ca="1">IFERROR(__xludf.DUMMYFUNCTION("""COMPUTED_VALUE"""),"Vilan Ester")</f>
        <v>Vilan Ester</v>
      </c>
      <c r="U19" s="10" t="str">
        <f ca="1">IFERROR(__xludf.DUMMYFUNCTION("""COMPUTED_VALUE"""),"Almeyra Cecilia")</f>
        <v>Almeyra Cecilia</v>
      </c>
      <c r="V19" s="10" t="str">
        <f ca="1">IFERROR(__xludf.DUMMYFUNCTION("""COMPUTED_VALUE"""),"Benitez Laura")</f>
        <v>Benitez Laura</v>
      </c>
      <c r="W19" s="10" t="str">
        <f ca="1">IFERROR(__xludf.DUMMYFUNCTION("""COMPUTED_VALUE"""),"Arriola Lorena")</f>
        <v>Arriola Lorena</v>
      </c>
      <c r="Y19" s="10" t="s">
        <v>74</v>
      </c>
      <c r="Z19" s="10" t="s">
        <v>95</v>
      </c>
      <c r="AA19" s="10" t="s">
        <v>96</v>
      </c>
      <c r="AB19" s="10" t="s">
        <v>97</v>
      </c>
      <c r="AC19" s="10" t="s">
        <v>98</v>
      </c>
      <c r="AE19" s="10" t="str">
        <f t="shared" si="0"/>
        <v>Fontana Sonia</v>
      </c>
      <c r="AF19" s="10" t="str">
        <f t="shared" si="1"/>
        <v>Geretto María</v>
      </c>
      <c r="AG19" s="10" t="str">
        <f t="shared" si="2"/>
        <v>Gonzalez Casanova Lara</v>
      </c>
      <c r="AH19" s="10" t="str">
        <f t="shared" si="3"/>
        <v>Lasala Victorio</v>
      </c>
      <c r="AI19" s="10" t="str">
        <f t="shared" si="4"/>
        <v>Falabella Alejandra</v>
      </c>
      <c r="AK19" s="10" t="str">
        <f ca="1">IFERROR(__xludf.DUMMYFUNCTION("""COMPUTED_VALUE"""),"Fontana Sonia")</f>
        <v>Fontana Sonia</v>
      </c>
      <c r="AL19" s="10" t="str">
        <f ca="1">IFERROR(__xludf.DUMMYFUNCTION("""COMPUTED_VALUE"""),"Geretto María")</f>
        <v>Geretto María</v>
      </c>
      <c r="AM19" s="10" t="str">
        <f ca="1">IFERROR(__xludf.DUMMYFUNCTION("""COMPUTED_VALUE"""),"Gonzalez Casanova Lara")</f>
        <v>Gonzalez Casanova Lara</v>
      </c>
      <c r="AN19" s="10" t="str">
        <f ca="1">IFERROR(__xludf.DUMMYFUNCTION("""COMPUTED_VALUE"""),"Lasala Victorio")</f>
        <v>Lasala Victorio</v>
      </c>
      <c r="AO19" s="10" t="str">
        <f ca="1">IFERROR(__xludf.DUMMYFUNCTION("""COMPUTED_VALUE"""),"Falabella Alejandra")</f>
        <v>Falabella Alejandra</v>
      </c>
      <c r="AQ19" s="10" t="s">
        <v>63</v>
      </c>
      <c r="AR19" s="10" t="s">
        <v>79</v>
      </c>
      <c r="AS19" s="10" t="s">
        <v>99</v>
      </c>
      <c r="AT19" s="10" t="s">
        <v>100</v>
      </c>
      <c r="AU19" s="10" t="s">
        <v>70</v>
      </c>
      <c r="AW19" s="10" t="str">
        <f t="shared" si="5"/>
        <v>Forteza Marcos</v>
      </c>
      <c r="AX19" s="2" t="e">
        <f t="shared" ca="1" si="6"/>
        <v>#NAME?</v>
      </c>
      <c r="AY19" s="10" t="str">
        <f t="shared" si="7"/>
        <v>Gimenez Susana</v>
      </c>
      <c r="AZ19" s="2" t="e">
        <f t="shared" ca="1" si="8"/>
        <v>#NAME?</v>
      </c>
      <c r="BA19" s="10" t="str">
        <f t="shared" si="9"/>
        <v>Hernandez Maria</v>
      </c>
      <c r="BB19" s="2" t="e">
        <f t="shared" ca="1" si="10"/>
        <v>#NAME?</v>
      </c>
      <c r="BC19" s="10" t="str">
        <f t="shared" si="11"/>
        <v>Lopez Pablo</v>
      </c>
      <c r="BD19" s="2" t="e">
        <f t="shared" ca="1" si="12"/>
        <v>#NAME?</v>
      </c>
      <c r="BE19" s="10" t="str">
        <f t="shared" si="13"/>
        <v>Fluger Marisa</v>
      </c>
      <c r="BF19" s="2" t="e">
        <f t="shared" ca="1" si="14"/>
        <v>#NAME?</v>
      </c>
      <c r="BL19" s="12">
        <v>17</v>
      </c>
      <c r="BM19" s="11"/>
      <c r="BN19" s="12"/>
      <c r="BO19" s="12"/>
      <c r="BP19" s="12"/>
      <c r="BQ19" s="12"/>
      <c r="BR19" s="12"/>
      <c r="BS19" s="12"/>
    </row>
    <row r="20" spans="1:71" ht="12.75">
      <c r="B20" s="7" t="str">
        <f>'3Q'!B$19</f>
        <v>Santos Susana</v>
      </c>
      <c r="C20" s="7"/>
      <c r="D20" s="7" t="str">
        <f>'3Q'!F$19</f>
        <v>Espinos Cecilia</v>
      </c>
      <c r="E20" s="7"/>
      <c r="F20" s="7" t="str">
        <f>'3Q'!$L19</f>
        <v>Zabala Oscar</v>
      </c>
      <c r="G20" s="7"/>
      <c r="H20" s="7" t="str">
        <f>'3Q'!P$19</f>
        <v>Ponti Marcelo</v>
      </c>
      <c r="I20" s="7"/>
      <c r="J20" s="7" t="str">
        <f>'3Q'!T$19</f>
        <v>Falabella Alejandra</v>
      </c>
      <c r="K20" s="7"/>
      <c r="M20" s="10" t="str">
        <f ca="1">IFERROR(__xludf.DUMMYFUNCTION("""COMPUTED_VALUE"""),"Legarreta Gabriel")</f>
        <v>Legarreta Gabriel</v>
      </c>
      <c r="N20" s="10" t="str">
        <f ca="1">IFERROR(__xludf.DUMMYFUNCTION("""COMPUTED_VALUE"""),"Rotondaro Analia")</f>
        <v>Rotondaro Analia</v>
      </c>
      <c r="O20" s="10" t="str">
        <f ca="1">IFERROR(__xludf.DUMMYFUNCTION("""COMPUTED_VALUE"""),"Ciolli Karina")</f>
        <v>Ciolli Karina</v>
      </c>
      <c r="P20" s="10" t="str">
        <f ca="1">IFERROR(__xludf.DUMMYFUNCTION("""COMPUTED_VALUE"""),"Plaza Betina")</f>
        <v>Plaza Betina</v>
      </c>
      <c r="Q20" s="10" t="str">
        <f ca="1">IFERROR(__xludf.DUMMYFUNCTION("""COMPUTED_VALUE"""),"Castellon Sabina")</f>
        <v>Castellon Sabina</v>
      </c>
      <c r="S20" s="10" t="str">
        <f ca="1">IFERROR(__xludf.DUMMYFUNCTION("""COMPUTED_VALUE"""),"Legarreta Gabriel")</f>
        <v>Legarreta Gabriel</v>
      </c>
      <c r="T20" s="10" t="str">
        <f ca="1">IFERROR(__xludf.DUMMYFUNCTION("""COMPUTED_VALUE"""),"Rotondaro Analia")</f>
        <v>Rotondaro Analia</v>
      </c>
      <c r="U20" s="10" t="str">
        <f ca="1">IFERROR(__xludf.DUMMYFUNCTION("""COMPUTED_VALUE"""),"Ciolli Karina")</f>
        <v>Ciolli Karina</v>
      </c>
      <c r="V20" s="10" t="str">
        <f ca="1">IFERROR(__xludf.DUMMYFUNCTION("""COMPUTED_VALUE"""),"Plaza Betina")</f>
        <v>Plaza Betina</v>
      </c>
      <c r="W20" s="10" t="str">
        <f ca="1">IFERROR(__xludf.DUMMYFUNCTION("""COMPUTED_VALUE"""),"Castellon Sabina")</f>
        <v>Castellon Sabina</v>
      </c>
      <c r="Y20" s="10" t="s">
        <v>63</v>
      </c>
      <c r="Z20" s="10" t="s">
        <v>79</v>
      </c>
      <c r="AA20" s="10" t="s">
        <v>99</v>
      </c>
      <c r="AB20" s="10" t="s">
        <v>100</v>
      </c>
      <c r="AC20" s="10" t="s">
        <v>70</v>
      </c>
      <c r="AE20" s="10" t="str">
        <f t="shared" si="0"/>
        <v>Forteza Marcos</v>
      </c>
      <c r="AF20" s="10" t="str">
        <f t="shared" si="1"/>
        <v>Gimenez Susana</v>
      </c>
      <c r="AG20" s="10" t="str">
        <f t="shared" si="2"/>
        <v>Hernandez Maria</v>
      </c>
      <c r="AH20" s="10" t="str">
        <f t="shared" si="3"/>
        <v>Lopez Pablo</v>
      </c>
      <c r="AI20" s="10" t="str">
        <f t="shared" si="4"/>
        <v>Fluger Marisa</v>
      </c>
      <c r="AK20" s="10" t="str">
        <f ca="1">IFERROR(__xludf.DUMMYFUNCTION("""COMPUTED_VALUE"""),"Forteza Marcos")</f>
        <v>Forteza Marcos</v>
      </c>
      <c r="AL20" s="10" t="str">
        <f ca="1">IFERROR(__xludf.DUMMYFUNCTION("""COMPUTED_VALUE"""),"Gimenez Susana")</f>
        <v>Gimenez Susana</v>
      </c>
      <c r="AM20" s="10" t="str">
        <f ca="1">IFERROR(__xludf.DUMMYFUNCTION("""COMPUTED_VALUE"""),"Hernandez Maria")</f>
        <v>Hernandez Maria</v>
      </c>
      <c r="AN20" s="10" t="str">
        <f ca="1">IFERROR(__xludf.DUMMYFUNCTION("""COMPUTED_VALUE"""),"Lopez Pablo")</f>
        <v>Lopez Pablo</v>
      </c>
      <c r="AO20" s="10" t="str">
        <f ca="1">IFERROR(__xludf.DUMMYFUNCTION("""COMPUTED_VALUE"""),"Fluger Marisa")</f>
        <v>Fluger Marisa</v>
      </c>
      <c r="AQ20" s="10" t="s">
        <v>101</v>
      </c>
      <c r="AR20" s="10" t="s">
        <v>85</v>
      </c>
      <c r="AS20" s="10" t="s">
        <v>102</v>
      </c>
      <c r="AT20" s="10" t="s">
        <v>103</v>
      </c>
      <c r="AU20" s="10" t="s">
        <v>85</v>
      </c>
      <c r="AW20" s="10" t="str">
        <f t="shared" si="5"/>
        <v>Gallo Silvia</v>
      </c>
      <c r="AX20" s="2" t="e">
        <f t="shared" ca="1" si="6"/>
        <v>#NAME?</v>
      </c>
      <c r="AY20" s="10" t="str">
        <f t="shared" si="7"/>
        <v>Goenaga M Jose</v>
      </c>
      <c r="AZ20" s="2" t="e">
        <f t="shared" ca="1" si="8"/>
        <v>#NAME?</v>
      </c>
      <c r="BA20" s="10" t="str">
        <f t="shared" si="9"/>
        <v>Iacoponi Isabel</v>
      </c>
      <c r="BB20" s="2" t="e">
        <f t="shared" ca="1" si="10"/>
        <v>#NAME?</v>
      </c>
      <c r="BC20" s="10" t="str">
        <f t="shared" si="11"/>
        <v>Mansilla Graciela</v>
      </c>
      <c r="BD20" s="2" t="e">
        <f t="shared" ca="1" si="12"/>
        <v>#NAME?</v>
      </c>
      <c r="BE20" s="10" t="str">
        <f t="shared" si="13"/>
        <v>Goenaga M Jose</v>
      </c>
      <c r="BF20" s="2" t="e">
        <f t="shared" ca="1" si="14"/>
        <v>#NAME?</v>
      </c>
      <c r="BL20" s="12">
        <v>18</v>
      </c>
      <c r="BM20" s="11"/>
      <c r="BN20" s="12"/>
      <c r="BO20" s="12"/>
      <c r="BP20" s="12"/>
      <c r="BQ20" s="12"/>
      <c r="BR20" s="12"/>
      <c r="BS20" s="12"/>
    </row>
    <row r="21" spans="1:71" ht="12.75">
      <c r="A21" s="3" t="s">
        <v>104</v>
      </c>
      <c r="B21" s="14" t="str">
        <f>'4Q'!B$4</f>
        <v/>
      </c>
      <c r="C21" s="14"/>
      <c r="D21" s="14" t="str">
        <f>'4Q'!F$4</f>
        <v/>
      </c>
      <c r="E21" s="14"/>
      <c r="F21" s="14" t="str">
        <f>'4Q'!J$4</f>
        <v/>
      </c>
      <c r="G21" s="14"/>
      <c r="H21" s="14" t="str">
        <f>'4Q'!N$4</f>
        <v/>
      </c>
      <c r="I21" s="14"/>
      <c r="J21" s="14" t="str">
        <f>'4Q'!R$4</f>
        <v>Terrizano Juana</v>
      </c>
      <c r="K21" s="14"/>
      <c r="M21" s="10" t="str">
        <f ca="1">IFERROR(__xludf.DUMMYFUNCTION("""COMPUTED_VALUE"""),"Lopez Pablo")</f>
        <v>Lopez Pablo</v>
      </c>
      <c r="N21" s="10" t="str">
        <f ca="1">IFERROR(__xludf.DUMMYFUNCTION("""COMPUTED_VALUE"""),"Porto Flavia")</f>
        <v>Porto Flavia</v>
      </c>
      <c r="O21" s="10" t="str">
        <f ca="1">IFERROR(__xludf.DUMMYFUNCTION("""COMPUTED_VALUE"""),"Miglioranza Nora")</f>
        <v>Miglioranza Nora</v>
      </c>
      <c r="P21" s="10" t="str">
        <f ca="1">IFERROR(__xludf.DUMMYFUNCTION("""COMPUTED_VALUE"""),"Lopez Pablo")</f>
        <v>Lopez Pablo</v>
      </c>
      <c r="Q21" s="10" t="str">
        <f ca="1">IFERROR(__xludf.DUMMYFUNCTION("""COMPUTED_VALUE"""),"Miglioranza Nora")</f>
        <v>Miglioranza Nora</v>
      </c>
      <c r="S21" s="10" t="str">
        <f ca="1">IFERROR(__xludf.DUMMYFUNCTION("""COMPUTED_VALUE"""),"Lopez Pablo")</f>
        <v>Lopez Pablo</v>
      </c>
      <c r="T21" s="10" t="str">
        <f ca="1">IFERROR(__xludf.DUMMYFUNCTION("""COMPUTED_VALUE"""),"Porto Flavia")</f>
        <v>Porto Flavia</v>
      </c>
      <c r="U21" s="10" t="str">
        <f ca="1">IFERROR(__xludf.DUMMYFUNCTION("""COMPUTED_VALUE"""),"Miglioranza Nora")</f>
        <v>Miglioranza Nora</v>
      </c>
      <c r="V21" s="10" t="str">
        <f ca="1">IFERROR(__xludf.DUMMYFUNCTION("""COMPUTED_VALUE"""),"Lopez Pablo")</f>
        <v>Lopez Pablo</v>
      </c>
      <c r="W21" s="10" t="str">
        <f ca="1">IFERROR(__xludf.DUMMYFUNCTION("""COMPUTED_VALUE"""),"Miglioranza Nora")</f>
        <v>Miglioranza Nora</v>
      </c>
      <c r="Y21" s="10" t="s">
        <v>101</v>
      </c>
      <c r="Z21" s="10" t="s">
        <v>85</v>
      </c>
      <c r="AA21" s="10" t="s">
        <v>102</v>
      </c>
      <c r="AB21" s="10" t="s">
        <v>103</v>
      </c>
      <c r="AC21" s="10" t="s">
        <v>85</v>
      </c>
      <c r="AE21" s="10" t="str">
        <f t="shared" si="0"/>
        <v>Gallo Silvia</v>
      </c>
      <c r="AF21" s="10" t="str">
        <f t="shared" si="1"/>
        <v>Goenaga M Jose</v>
      </c>
      <c r="AG21" s="10" t="str">
        <f t="shared" si="2"/>
        <v>Iacoponi Isabel</v>
      </c>
      <c r="AH21" s="10" t="str">
        <f t="shared" si="3"/>
        <v>Mansilla Graciela</v>
      </c>
      <c r="AI21" s="10" t="str">
        <f t="shared" si="4"/>
        <v>Goenaga M Jose</v>
      </c>
      <c r="AK21" s="10" t="str">
        <f ca="1">IFERROR(__xludf.DUMMYFUNCTION("""COMPUTED_VALUE"""),"Gallo Silvia")</f>
        <v>Gallo Silvia</v>
      </c>
      <c r="AL21" s="10" t="str">
        <f ca="1">IFERROR(__xludf.DUMMYFUNCTION("""COMPUTED_VALUE"""),"Goenaga M Jose")</f>
        <v>Goenaga M Jose</v>
      </c>
      <c r="AM21" s="10" t="str">
        <f ca="1">IFERROR(__xludf.DUMMYFUNCTION("""COMPUTED_VALUE"""),"Iacoponi Isabel")</f>
        <v>Iacoponi Isabel</v>
      </c>
      <c r="AN21" s="10" t="str">
        <f ca="1">IFERROR(__xludf.DUMMYFUNCTION("""COMPUTED_VALUE"""),"Mansilla Graciela")</f>
        <v>Mansilla Graciela</v>
      </c>
      <c r="AO21" s="10" t="str">
        <f ca="1">IFERROR(__xludf.DUMMYFUNCTION("""COMPUTED_VALUE"""),"Goenaga M Jose")</f>
        <v>Goenaga M Jose</v>
      </c>
      <c r="AQ21" s="10" t="s">
        <v>95</v>
      </c>
      <c r="AR21" s="10" t="s">
        <v>97</v>
      </c>
      <c r="AS21" s="10" t="s">
        <v>105</v>
      </c>
      <c r="AT21" s="10" t="s">
        <v>106</v>
      </c>
      <c r="AU21" s="10" t="s">
        <v>97</v>
      </c>
      <c r="AW21" s="10" t="str">
        <f t="shared" si="5"/>
        <v>Geretto María</v>
      </c>
      <c r="AX21" s="2" t="e">
        <f t="shared" ca="1" si="6"/>
        <v>#NAME?</v>
      </c>
      <c r="AY21" s="10" t="str">
        <f t="shared" si="7"/>
        <v>Lasala Victorio</v>
      </c>
      <c r="AZ21" s="2" t="e">
        <f t="shared" ca="1" si="8"/>
        <v>#NAME?</v>
      </c>
      <c r="BA21" s="10" t="str">
        <f t="shared" si="9"/>
        <v>Lafont Lucas</v>
      </c>
      <c r="BB21" s="2" t="e">
        <f t="shared" ca="1" si="10"/>
        <v>#NAME?</v>
      </c>
      <c r="BC21" s="10" t="str">
        <f t="shared" si="11"/>
        <v>Miglioranza Nora / Requiere Marisa</v>
      </c>
      <c r="BD21" s="2" t="e">
        <f t="shared" ca="1" si="12"/>
        <v>#NAME?</v>
      </c>
      <c r="BE21" s="10" t="str">
        <f t="shared" si="13"/>
        <v>Lasala Victorio</v>
      </c>
      <c r="BF21" s="2" t="e">
        <f t="shared" ca="1" si="14"/>
        <v>#NAME?</v>
      </c>
      <c r="BL21" s="12">
        <v>19</v>
      </c>
      <c r="BM21" s="11"/>
      <c r="BN21" s="12"/>
      <c r="BO21" s="12"/>
      <c r="BP21" s="12"/>
      <c r="BQ21" s="12"/>
      <c r="BR21" s="12"/>
      <c r="BS21" s="12"/>
    </row>
    <row r="22" spans="1:71" ht="12.75">
      <c r="B22" s="14" t="str">
        <f>'4Q'!B$7</f>
        <v/>
      </c>
      <c r="C22" s="14"/>
      <c r="D22" s="14" t="str">
        <f>'4Q'!F$7</f>
        <v/>
      </c>
      <c r="E22" s="14"/>
      <c r="F22" s="14" t="str">
        <f>'4Q'!J$7</f>
        <v>A CUBRIR</v>
      </c>
      <c r="G22" s="14"/>
      <c r="H22" s="14" t="str">
        <f>'4Q'!N$7</f>
        <v/>
      </c>
      <c r="I22" s="14"/>
      <c r="J22" s="14" t="str">
        <f>'4Q'!R$7</f>
        <v>Terrizano Juana</v>
      </c>
      <c r="K22" s="14"/>
      <c r="M22" s="10" t="str">
        <f ca="1">IFERROR(__xludf.DUMMYFUNCTION("""COMPUTED_VALUE"""),"Lamota Agustina")</f>
        <v>Lamota Agustina</v>
      </c>
      <c r="N22" s="10" t="str">
        <f ca="1">IFERROR(__xludf.DUMMYFUNCTION("""COMPUTED_VALUE"""),"Pagano Roxana")</f>
        <v>Pagano Roxana</v>
      </c>
      <c r="O22" s="10" t="str">
        <f ca="1">IFERROR(__xludf.DUMMYFUNCTION("""COMPUTED_VALUE"""),"Berardoni Emilia")</f>
        <v>Berardoni Emilia</v>
      </c>
      <c r="P22" s="10" t="str">
        <f ca="1">IFERROR(__xludf.DUMMYFUNCTION("""COMPUTED_VALUE"""),"Romero Patricia")</f>
        <v>Romero Patricia</v>
      </c>
      <c r="Q22" s="10" t="str">
        <f ca="1">IFERROR(__xludf.DUMMYFUNCTION("""COMPUTED_VALUE"""),"Maisonavo Alejandra")</f>
        <v>Maisonavo Alejandra</v>
      </c>
      <c r="S22" s="10" t="str">
        <f ca="1">IFERROR(__xludf.DUMMYFUNCTION("""COMPUTED_VALUE"""),"Lamota Agustina")</f>
        <v>Lamota Agustina</v>
      </c>
      <c r="T22" s="10" t="str">
        <f ca="1">IFERROR(__xludf.DUMMYFUNCTION("""COMPUTED_VALUE"""),"Pagano Roxana")</f>
        <v>Pagano Roxana</v>
      </c>
      <c r="U22" s="10" t="str">
        <f ca="1">IFERROR(__xludf.DUMMYFUNCTION("""COMPUTED_VALUE"""),"Berardoni Emilia")</f>
        <v>Berardoni Emilia</v>
      </c>
      <c r="V22" s="10" t="str">
        <f ca="1">IFERROR(__xludf.DUMMYFUNCTION("""COMPUTED_VALUE"""),"Romero Patricia")</f>
        <v>Romero Patricia</v>
      </c>
      <c r="W22" s="10" t="str">
        <f ca="1">IFERROR(__xludf.DUMMYFUNCTION("""COMPUTED_VALUE"""),"Maisonavo Alejandra")</f>
        <v>Maisonavo Alejandra</v>
      </c>
      <c r="Y22" s="10" t="s">
        <v>95</v>
      </c>
      <c r="Z22" s="10" t="s">
        <v>97</v>
      </c>
      <c r="AA22" s="10" t="s">
        <v>105</v>
      </c>
      <c r="AB22" s="10" t="s">
        <v>106</v>
      </c>
      <c r="AC22" s="10" t="s">
        <v>97</v>
      </c>
      <c r="AE22" s="10" t="str">
        <f t="shared" si="0"/>
        <v>Geretto María</v>
      </c>
      <c r="AF22" s="10" t="str">
        <f t="shared" si="1"/>
        <v>Lasala Victorio</v>
      </c>
      <c r="AG22" s="10" t="str">
        <f t="shared" si="2"/>
        <v>Lafont Lucas</v>
      </c>
      <c r="AH22" s="10" t="str">
        <f t="shared" si="3"/>
        <v>Miglioranza Nora / Requiere Marisa</v>
      </c>
      <c r="AI22" s="10" t="str">
        <f t="shared" si="4"/>
        <v>Lasala Victorio</v>
      </c>
      <c r="AK22" s="10" t="str">
        <f ca="1">IFERROR(__xludf.DUMMYFUNCTION("""COMPUTED_VALUE"""),"Geretto María")</f>
        <v>Geretto María</v>
      </c>
      <c r="AL22" s="10" t="str">
        <f ca="1">IFERROR(__xludf.DUMMYFUNCTION("""COMPUTED_VALUE"""),"Lasala Victorio")</f>
        <v>Lasala Victorio</v>
      </c>
      <c r="AM22" s="10" t="str">
        <f ca="1">IFERROR(__xludf.DUMMYFUNCTION("""COMPUTED_VALUE"""),"Lafont Lucas")</f>
        <v>Lafont Lucas</v>
      </c>
      <c r="AN22" s="10" t="str">
        <f ca="1">IFERROR(__xludf.DUMMYFUNCTION("""COMPUTED_VALUE"""),"Miglioranza Nora / Requiere Marisa")</f>
        <v>Miglioranza Nora / Requiere Marisa</v>
      </c>
      <c r="AO22" s="10" t="str">
        <f ca="1">IFERROR(__xludf.DUMMYFUNCTION("""COMPUTED_VALUE"""),"Lasala Victorio")</f>
        <v>Lasala Victorio</v>
      </c>
      <c r="AQ22" s="10" t="s">
        <v>85</v>
      </c>
      <c r="AR22" s="10" t="s">
        <v>103</v>
      </c>
      <c r="AS22" s="10" t="s">
        <v>107</v>
      </c>
      <c r="AT22" s="10" t="s">
        <v>108</v>
      </c>
      <c r="AU22" s="10" t="s">
        <v>100</v>
      </c>
      <c r="AW22" s="10" t="str">
        <f t="shared" si="5"/>
        <v>Goenaga M Jose</v>
      </c>
      <c r="AX22" s="2" t="e">
        <f t="shared" ca="1" si="6"/>
        <v>#NAME?</v>
      </c>
      <c r="AY22" s="10" t="str">
        <f t="shared" si="7"/>
        <v>Mansilla Graciela</v>
      </c>
      <c r="AZ22" s="2" t="e">
        <f t="shared" ca="1" si="8"/>
        <v>#NAME?</v>
      </c>
      <c r="BA22" s="10" t="str">
        <f t="shared" si="9"/>
        <v>Legarreta Gabriel</v>
      </c>
      <c r="BB22" s="2" t="e">
        <f t="shared" ca="1" si="10"/>
        <v>#NAME?</v>
      </c>
      <c r="BC22" s="10" t="str">
        <f t="shared" si="11"/>
        <v>Nardelli Maximiliano</v>
      </c>
      <c r="BD22" s="2" t="e">
        <f t="shared" ca="1" si="12"/>
        <v>#NAME?</v>
      </c>
      <c r="BE22" s="10" t="str">
        <f t="shared" si="13"/>
        <v>Lopez Pablo</v>
      </c>
      <c r="BF22" s="2" t="e">
        <f t="shared" ca="1" si="14"/>
        <v>#NAME?</v>
      </c>
      <c r="BL22" s="12">
        <v>20</v>
      </c>
      <c r="BM22" s="11"/>
      <c r="BN22" s="12"/>
      <c r="BO22" s="12"/>
      <c r="BP22" s="12"/>
      <c r="BQ22" s="12"/>
      <c r="BR22" s="12"/>
      <c r="BS22" s="12"/>
    </row>
    <row r="23" spans="1:71" ht="12.75">
      <c r="B23" s="14" t="str">
        <f>'4Q'!B$10</f>
        <v>Ponti Marcelo</v>
      </c>
      <c r="C23" s="14"/>
      <c r="D23" s="14" t="str">
        <f>'4Q'!F$10</f>
        <v>Gimenez Susana</v>
      </c>
      <c r="E23" s="14"/>
      <c r="F23" s="14" t="str">
        <f>'4Q'!J$10</f>
        <v>A CUBRIR</v>
      </c>
      <c r="G23" s="14"/>
      <c r="H23" s="14" t="str">
        <f>'4Q'!N$10</f>
        <v>Lasala Victorio</v>
      </c>
      <c r="I23" s="14"/>
      <c r="J23" s="14" t="str">
        <f>'4Q'!R$10</f>
        <v>Falabella Alejandra</v>
      </c>
      <c r="K23" s="14"/>
      <c r="M23" s="10" t="str">
        <f ca="1">IFERROR(__xludf.DUMMYFUNCTION("""COMPUTED_VALUE"""),"Altuna Jazmin")</f>
        <v>Altuna Jazmin</v>
      </c>
      <c r="N23" s="10" t="str">
        <f ca="1">IFERROR(__xludf.DUMMYFUNCTION("""COMPUTED_VALUE"""),"Piana Ana Margarita")</f>
        <v>Piana Ana Margarita</v>
      </c>
      <c r="O23" s="10" t="str">
        <f ca="1">IFERROR(__xludf.DUMMYFUNCTION("""COMPUTED_VALUE"""),"Dawidiuk Luciano")</f>
        <v>Dawidiuk Luciano</v>
      </c>
      <c r="P23" s="10" t="str">
        <f ca="1">IFERROR(__xludf.DUMMYFUNCTION("""COMPUTED_VALUE"""),"Rodriguez, Valeria")</f>
        <v>Rodriguez, Valeria</v>
      </c>
      <c r="Q23" s="10" t="str">
        <f ca="1">IFERROR(__xludf.DUMMYFUNCTION("""COMPUTED_VALUE"""),"Porto Flavia")</f>
        <v>Porto Flavia</v>
      </c>
      <c r="S23" s="10" t="str">
        <f ca="1">IFERROR(__xludf.DUMMYFUNCTION("""COMPUTED_VALUE"""),"Altuna Jazmin")</f>
        <v>Altuna Jazmin</v>
      </c>
      <c r="T23" s="10" t="str">
        <f ca="1">IFERROR(__xludf.DUMMYFUNCTION("""COMPUTED_VALUE"""),"Piana Ana Margarita")</f>
        <v>Piana Ana Margarita</v>
      </c>
      <c r="U23" s="10" t="str">
        <f ca="1">IFERROR(__xludf.DUMMYFUNCTION("""COMPUTED_VALUE"""),"Dawidiuk Luciano")</f>
        <v>Dawidiuk Luciano</v>
      </c>
      <c r="V23" s="10" t="str">
        <f ca="1">IFERROR(__xludf.DUMMYFUNCTION("""COMPUTED_VALUE"""),"Rodriguez, Valeria")</f>
        <v>Rodriguez, Valeria</v>
      </c>
      <c r="W23" s="10" t="str">
        <f ca="1">IFERROR(__xludf.DUMMYFUNCTION("""COMPUTED_VALUE"""),"Porto Flavia")</f>
        <v>Porto Flavia</v>
      </c>
      <c r="Y23" s="10" t="s">
        <v>85</v>
      </c>
      <c r="Z23" s="10" t="s">
        <v>103</v>
      </c>
      <c r="AA23" s="10" t="s">
        <v>107</v>
      </c>
      <c r="AB23" s="10" t="s">
        <v>108</v>
      </c>
      <c r="AC23" s="10" t="s">
        <v>100</v>
      </c>
      <c r="AE23" s="10" t="str">
        <f t="shared" si="0"/>
        <v>Goenaga M Jose</v>
      </c>
      <c r="AF23" s="10" t="str">
        <f t="shared" si="1"/>
        <v>Mansilla Graciela</v>
      </c>
      <c r="AG23" s="10" t="str">
        <f t="shared" si="2"/>
        <v>Legarreta Gabriel</v>
      </c>
      <c r="AH23" s="10" t="str">
        <f t="shared" si="3"/>
        <v>Nardelli Maximiliano</v>
      </c>
      <c r="AI23" s="10" t="str">
        <f t="shared" si="4"/>
        <v>Lopez Pablo</v>
      </c>
      <c r="AK23" s="10" t="str">
        <f ca="1">IFERROR(__xludf.DUMMYFUNCTION("""COMPUTED_VALUE"""),"Goenaga M Jose")</f>
        <v>Goenaga M Jose</v>
      </c>
      <c r="AL23" s="10" t="str">
        <f ca="1">IFERROR(__xludf.DUMMYFUNCTION("""COMPUTED_VALUE"""),"Mansilla Graciela")</f>
        <v>Mansilla Graciela</v>
      </c>
      <c r="AM23" s="10" t="str">
        <f ca="1">IFERROR(__xludf.DUMMYFUNCTION("""COMPUTED_VALUE"""),"Legarreta Gabriel")</f>
        <v>Legarreta Gabriel</v>
      </c>
      <c r="AN23" s="10" t="str">
        <f ca="1">IFERROR(__xludf.DUMMYFUNCTION("""COMPUTED_VALUE"""),"Nardelli Maximiliano")</f>
        <v>Nardelli Maximiliano</v>
      </c>
      <c r="AO23" s="10" t="str">
        <f ca="1">IFERROR(__xludf.DUMMYFUNCTION("""COMPUTED_VALUE"""),"Lopez Pablo")</f>
        <v>Lopez Pablo</v>
      </c>
      <c r="AQ23" s="10" t="s">
        <v>109</v>
      </c>
      <c r="AR23" s="10" t="s">
        <v>110</v>
      </c>
      <c r="AS23" s="10" t="s">
        <v>100</v>
      </c>
      <c r="AT23" s="10" t="s">
        <v>111</v>
      </c>
      <c r="AU23" s="10" t="s">
        <v>112</v>
      </c>
      <c r="AW23" s="10" t="str">
        <f t="shared" si="5"/>
        <v>Lamota Agustina</v>
      </c>
      <c r="AX23" s="2" t="e">
        <f t="shared" ca="1" si="6"/>
        <v>#NAME?</v>
      </c>
      <c r="AY23" s="10" t="str">
        <f t="shared" si="7"/>
        <v>Masci Francisco</v>
      </c>
      <c r="AZ23" s="2" t="e">
        <f t="shared" ca="1" si="8"/>
        <v>#NAME?</v>
      </c>
      <c r="BA23" s="10" t="str">
        <f t="shared" si="9"/>
        <v>Lopez Pablo</v>
      </c>
      <c r="BB23" s="2" t="e">
        <f t="shared" ca="1" si="10"/>
        <v>#NAME?</v>
      </c>
      <c r="BC23" s="10" t="str">
        <f t="shared" si="11"/>
        <v>Perez Veronica</v>
      </c>
      <c r="BD23" s="2" t="e">
        <f t="shared" ca="1" si="12"/>
        <v>#NAME?</v>
      </c>
      <c r="BE23" s="10" t="str">
        <f t="shared" si="13"/>
        <v>Maisonavo Alejandra</v>
      </c>
      <c r="BF23" s="2" t="e">
        <f t="shared" ca="1" si="14"/>
        <v>#NAME?</v>
      </c>
      <c r="BL23" s="12">
        <v>21</v>
      </c>
      <c r="BM23" s="11"/>
      <c r="BN23" s="12"/>
      <c r="BO23" s="12"/>
      <c r="BP23" s="12"/>
      <c r="BQ23" s="12"/>
      <c r="BR23" s="12"/>
      <c r="BS23" s="12"/>
    </row>
    <row r="24" spans="1:71" ht="12.75">
      <c r="B24" s="14" t="str">
        <f>'4Q'!B$13</f>
        <v>Ponti Marcelo</v>
      </c>
      <c r="C24" s="14"/>
      <c r="D24" s="14" t="str">
        <f>'4Q'!F$13</f>
        <v>Gimenez Susana</v>
      </c>
      <c r="E24" s="14"/>
      <c r="F24" s="14" t="str">
        <f>'4Q'!J$13</f>
        <v>Schiaffino, Gabriela</v>
      </c>
      <c r="G24" s="14"/>
      <c r="H24" s="14" t="str">
        <f>'4Q'!N$13</f>
        <v>Lasala Victorio</v>
      </c>
      <c r="I24" s="14"/>
      <c r="J24" s="14" t="str">
        <f>'4Q'!R$13</f>
        <v>Falabella Alejandra</v>
      </c>
      <c r="K24" s="14"/>
      <c r="M24" s="10" t="str">
        <f ca="1">IFERROR(__xludf.DUMMYFUNCTION("""COMPUTED_VALUE"""),"Braile Belen")</f>
        <v>Braile Belen</v>
      </c>
      <c r="N24" s="10" t="str">
        <f ca="1">IFERROR(__xludf.DUMMYFUNCTION("""COMPUTED_VALUE"""),"Casas M Lujan")</f>
        <v>Casas M Lujan</v>
      </c>
      <c r="O24" s="10" t="str">
        <f ca="1">IFERROR(__xludf.DUMMYFUNCTION("""COMPUTED_VALUE"""),"Caricato M José")</f>
        <v>Caricato M José</v>
      </c>
      <c r="P24" s="10" t="str">
        <f ca="1">IFERROR(__xludf.DUMMYFUNCTION("""COMPUTED_VALUE"""),"Guirrieri Melo Geronimo")</f>
        <v>Guirrieri Melo Geronimo</v>
      </c>
      <c r="Q24" s="10" t="str">
        <f ca="1">IFERROR(__xludf.DUMMYFUNCTION("""COMPUTED_VALUE"""),"Saad Soledad")</f>
        <v>Saad Soledad</v>
      </c>
      <c r="S24" s="10" t="str">
        <f ca="1">IFERROR(__xludf.DUMMYFUNCTION("""COMPUTED_VALUE"""),"Braile Belen")</f>
        <v>Braile Belen</v>
      </c>
      <c r="T24" s="10" t="str">
        <f ca="1">IFERROR(__xludf.DUMMYFUNCTION("""COMPUTED_VALUE"""),"Casas M Lujan")</f>
        <v>Casas M Lujan</v>
      </c>
      <c r="U24" s="10" t="str">
        <f ca="1">IFERROR(__xludf.DUMMYFUNCTION("""COMPUTED_VALUE"""),"Caricato M José")</f>
        <v>Caricato M José</v>
      </c>
      <c r="V24" s="10" t="str">
        <f ca="1">IFERROR(__xludf.DUMMYFUNCTION("""COMPUTED_VALUE"""),"Guirrieri Melo Geronimo")</f>
        <v>Guirrieri Melo Geronimo</v>
      </c>
      <c r="W24" s="10" t="str">
        <f ca="1">IFERROR(__xludf.DUMMYFUNCTION("""COMPUTED_VALUE"""),"Saad Soledad")</f>
        <v>Saad Soledad</v>
      </c>
      <c r="Y24" s="10" t="s">
        <v>109</v>
      </c>
      <c r="Z24" s="10" t="s">
        <v>110</v>
      </c>
      <c r="AA24" s="10" t="s">
        <v>100</v>
      </c>
      <c r="AB24" s="10" t="s">
        <v>111</v>
      </c>
      <c r="AC24" s="10" t="s">
        <v>112</v>
      </c>
      <c r="AE24" s="10" t="str">
        <f t="shared" si="0"/>
        <v>Lamota Agustina</v>
      </c>
      <c r="AF24" s="10" t="str">
        <f t="shared" si="1"/>
        <v>Masci Francisco</v>
      </c>
      <c r="AG24" s="10" t="str">
        <f t="shared" si="2"/>
        <v>Lopez Pablo</v>
      </c>
      <c r="AH24" s="10" t="str">
        <f t="shared" si="3"/>
        <v>Perez Veronica</v>
      </c>
      <c r="AI24" s="10" t="str">
        <f t="shared" si="4"/>
        <v>Maisonavo Alejandra</v>
      </c>
      <c r="AK24" s="10" t="str">
        <f ca="1">IFERROR(__xludf.DUMMYFUNCTION("""COMPUTED_VALUE"""),"Lamota Agustina")</f>
        <v>Lamota Agustina</v>
      </c>
      <c r="AL24" s="10" t="str">
        <f ca="1">IFERROR(__xludf.DUMMYFUNCTION("""COMPUTED_VALUE"""),"Masci Francisco")</f>
        <v>Masci Francisco</v>
      </c>
      <c r="AM24" s="10" t="str">
        <f ca="1">IFERROR(__xludf.DUMMYFUNCTION("""COMPUTED_VALUE"""),"Lopez Pablo")</f>
        <v>Lopez Pablo</v>
      </c>
      <c r="AN24" s="10" t="str">
        <f ca="1">IFERROR(__xludf.DUMMYFUNCTION("""COMPUTED_VALUE"""),"Perez Veronica")</f>
        <v>Perez Veronica</v>
      </c>
      <c r="AO24" s="10" t="str">
        <f ca="1">IFERROR(__xludf.DUMMYFUNCTION("""COMPUTED_VALUE"""),"Maisonavo Alejandra")</f>
        <v>Maisonavo Alejandra</v>
      </c>
      <c r="AQ24" s="10" t="s">
        <v>107</v>
      </c>
      <c r="AR24" s="10" t="s">
        <v>108</v>
      </c>
      <c r="AS24" s="10" t="s">
        <v>113</v>
      </c>
      <c r="AT24" s="10" t="s">
        <v>114</v>
      </c>
      <c r="AU24" s="10" t="s">
        <v>115</v>
      </c>
      <c r="AW24" s="10" t="str">
        <f t="shared" si="5"/>
        <v>Legarreta Gabriel</v>
      </c>
      <c r="AX24" s="2" t="e">
        <f t="shared" ca="1" si="6"/>
        <v>#NAME?</v>
      </c>
      <c r="AY24" s="10" t="str">
        <f t="shared" si="7"/>
        <v>Nardelli Maximiliano</v>
      </c>
      <c r="AZ24" s="2" t="e">
        <f t="shared" ca="1" si="8"/>
        <v>#NAME?</v>
      </c>
      <c r="BA24" s="10" t="str">
        <f t="shared" si="9"/>
        <v>Miglioranza Nora</v>
      </c>
      <c r="BB24" s="2" t="e">
        <f t="shared" ca="1" si="10"/>
        <v>#NAME?</v>
      </c>
      <c r="BC24" s="10" t="str">
        <f t="shared" si="11"/>
        <v>Plaza Betina</v>
      </c>
      <c r="BD24" s="2" t="e">
        <f t="shared" ca="1" si="12"/>
        <v>#NAME?</v>
      </c>
      <c r="BE24" s="10" t="str">
        <f t="shared" si="13"/>
        <v>Martinez Sebastian</v>
      </c>
      <c r="BF24" s="2" t="e">
        <f t="shared" ca="1" si="14"/>
        <v>#NAME?</v>
      </c>
      <c r="BL24" s="12">
        <v>22</v>
      </c>
      <c r="BM24" s="11"/>
      <c r="BN24" s="12"/>
      <c r="BO24" s="12"/>
      <c r="BP24" s="12"/>
      <c r="BQ24" s="12"/>
      <c r="BR24" s="12"/>
      <c r="BS24" s="12"/>
    </row>
    <row r="25" spans="1:71" ht="12.75">
      <c r="B25" s="14" t="str">
        <f>'4Q'!B$16</f>
        <v>Arn-Escobar</v>
      </c>
      <c r="C25" s="14"/>
      <c r="D25" s="14" t="str">
        <f>'4Q'!F$16</f>
        <v>Santos Susana</v>
      </c>
      <c r="E25" s="14"/>
      <c r="F25" s="14" t="str">
        <f>'4Q'!J$16</f>
        <v>Schiaffino, Gabriela</v>
      </c>
      <c r="G25" s="14"/>
      <c r="H25" s="14" t="str">
        <f>'4Q'!N$16</f>
        <v>Ruszaj Pablo</v>
      </c>
      <c r="I25" s="14"/>
      <c r="J25" s="14" t="str">
        <f>'4Q'!R$16</f>
        <v>Lasala Victorio</v>
      </c>
      <c r="K25" s="14"/>
      <c r="M25" s="10" t="str">
        <f ca="1">IFERROR(__xludf.DUMMYFUNCTION("""COMPUTED_VALUE"""),"Romero Patricia")</f>
        <v>Romero Patricia</v>
      </c>
      <c r="N25" s="10" t="str">
        <f ca="1">IFERROR(__xludf.DUMMYFUNCTION("""COMPUTED_VALUE"""),"Fiore Nadia")</f>
        <v>Fiore Nadia</v>
      </c>
      <c r="O25" s="10" t="str">
        <f ca="1">IFERROR(__xludf.DUMMYFUNCTION("""COMPUTED_VALUE"""),"Hernandez Maria")</f>
        <v>Hernandez Maria</v>
      </c>
      <c r="P25" s="10" t="str">
        <f ca="1">IFERROR(__xludf.DUMMYFUNCTION("""COMPUTED_VALUE"""),"Fluger Marisa")</f>
        <v>Fluger Marisa</v>
      </c>
      <c r="Q25" s="10" t="str">
        <f ca="1">IFERROR(__xludf.DUMMYFUNCTION("""COMPUTED_VALUE"""),"Amato Marina")</f>
        <v>Amato Marina</v>
      </c>
      <c r="S25" s="10" t="str">
        <f ca="1">IFERROR(__xludf.DUMMYFUNCTION("""COMPUTED_VALUE"""),"Romero Patricia")</f>
        <v>Romero Patricia</v>
      </c>
      <c r="T25" s="10" t="str">
        <f ca="1">IFERROR(__xludf.DUMMYFUNCTION("""COMPUTED_VALUE"""),"Fiore Nadia")</f>
        <v>Fiore Nadia</v>
      </c>
      <c r="U25" s="10" t="str">
        <f ca="1">IFERROR(__xludf.DUMMYFUNCTION("""COMPUTED_VALUE"""),"Hernandez Maria")</f>
        <v>Hernandez Maria</v>
      </c>
      <c r="V25" s="10" t="str">
        <f ca="1">IFERROR(__xludf.DUMMYFUNCTION("""COMPUTED_VALUE"""),"Fluger Marisa")</f>
        <v>Fluger Marisa</v>
      </c>
      <c r="W25" s="10" t="str">
        <f ca="1">IFERROR(__xludf.DUMMYFUNCTION("""COMPUTED_VALUE"""),"Amato Marina")</f>
        <v>Amato Marina</v>
      </c>
      <c r="Y25" s="10" t="s">
        <v>107</v>
      </c>
      <c r="Z25" s="10" t="s">
        <v>108</v>
      </c>
      <c r="AA25" s="10" t="s">
        <v>113</v>
      </c>
      <c r="AB25" s="10" t="s">
        <v>114</v>
      </c>
      <c r="AC25" s="10" t="s">
        <v>115</v>
      </c>
      <c r="AE25" s="10" t="str">
        <f t="shared" si="0"/>
        <v>Legarreta Gabriel</v>
      </c>
      <c r="AF25" s="10" t="str">
        <f t="shared" si="1"/>
        <v>Nardelli Maximiliano</v>
      </c>
      <c r="AG25" s="10" t="str">
        <f t="shared" si="2"/>
        <v>Miglioranza Nora</v>
      </c>
      <c r="AH25" s="10" t="str">
        <f t="shared" si="3"/>
        <v>Plaza Betina</v>
      </c>
      <c r="AI25" s="10" t="str">
        <f t="shared" si="4"/>
        <v>Martinez Sebastian</v>
      </c>
      <c r="AK25" s="10" t="str">
        <f ca="1">IFERROR(__xludf.DUMMYFUNCTION("""COMPUTED_VALUE"""),"Legarreta Gabriel")</f>
        <v>Legarreta Gabriel</v>
      </c>
      <c r="AL25" s="10" t="str">
        <f ca="1">IFERROR(__xludf.DUMMYFUNCTION("""COMPUTED_VALUE"""),"Nardelli Maximiliano")</f>
        <v>Nardelli Maximiliano</v>
      </c>
      <c r="AM25" s="10" t="str">
        <f ca="1">IFERROR(__xludf.DUMMYFUNCTION("""COMPUTED_VALUE"""),"Miglioranza Nora")</f>
        <v>Miglioranza Nora</v>
      </c>
      <c r="AN25" s="10" t="str">
        <f ca="1">IFERROR(__xludf.DUMMYFUNCTION("""COMPUTED_VALUE"""),"Plaza Betina")</f>
        <v>Plaza Betina</v>
      </c>
      <c r="AO25" s="10" t="str">
        <f ca="1">IFERROR(__xludf.DUMMYFUNCTION("""COMPUTED_VALUE"""),"Martinez Sebastian")</f>
        <v>Martinez Sebastian</v>
      </c>
      <c r="AQ25" s="10" t="s">
        <v>100</v>
      </c>
      <c r="AR25" s="10" t="s">
        <v>43</v>
      </c>
      <c r="AS25" s="10" t="s">
        <v>116</v>
      </c>
      <c r="AT25" s="10" t="s">
        <v>117</v>
      </c>
      <c r="AU25" s="10" t="s">
        <v>110</v>
      </c>
      <c r="AW25" s="10" t="str">
        <f t="shared" si="5"/>
        <v>Lopez Pablo</v>
      </c>
      <c r="AX25" s="2" t="e">
        <f t="shared" ca="1" si="6"/>
        <v>#NAME?</v>
      </c>
      <c r="AY25" s="10" t="str">
        <f t="shared" si="7"/>
        <v>Notta Alejandra</v>
      </c>
      <c r="AZ25" s="2" t="e">
        <f t="shared" ca="1" si="8"/>
        <v>#NAME?</v>
      </c>
      <c r="BA25" s="10" t="str">
        <f t="shared" si="9"/>
        <v>Monaco Antonela</v>
      </c>
      <c r="BB25" s="2" t="e">
        <f t="shared" ca="1" si="10"/>
        <v>#NAME?</v>
      </c>
      <c r="BC25" s="10" t="str">
        <f t="shared" si="11"/>
        <v>Ponce Rosana</v>
      </c>
      <c r="BD25" s="2" t="e">
        <f t="shared" ca="1" si="12"/>
        <v>#NAME?</v>
      </c>
      <c r="BE25" s="10" t="str">
        <f t="shared" si="13"/>
        <v>Masci Francisco</v>
      </c>
      <c r="BF25" s="2" t="e">
        <f t="shared" ca="1" si="14"/>
        <v>#NAME?</v>
      </c>
      <c r="BL25" s="12">
        <v>23</v>
      </c>
      <c r="BM25" s="11"/>
      <c r="BN25" s="12"/>
      <c r="BO25" s="12"/>
      <c r="BP25" s="12"/>
      <c r="BQ25" s="12"/>
      <c r="BR25" s="12"/>
      <c r="BS25" s="12"/>
    </row>
    <row r="26" spans="1:71" ht="12.75">
      <c r="B26" s="14" t="str">
        <f>'4Q'!B$19</f>
        <v>Arn-Escobar</v>
      </c>
      <c r="C26" s="14"/>
      <c r="D26" s="14" t="str">
        <f>'4Q'!F$19</f>
        <v>Santos Susana</v>
      </c>
      <c r="E26" s="14"/>
      <c r="F26" s="14">
        <f>'4Q'!$J31</f>
        <v>0</v>
      </c>
      <c r="G26" s="14"/>
      <c r="H26" s="14" t="str">
        <f>'4Q'!N$19</f>
        <v>Ruszaj Pablo</v>
      </c>
      <c r="I26" s="14"/>
      <c r="J26" s="14" t="str">
        <f>'4Q'!R$19</f>
        <v>Lasala Victorio</v>
      </c>
      <c r="K26" s="14"/>
      <c r="M26" s="10" t="str">
        <f ca="1">IFERROR(__xludf.DUMMYFUNCTION("""COMPUTED_VALUE"""),"Casas Elvira")</f>
        <v>Casas Elvira</v>
      </c>
      <c r="N26" s="10" t="str">
        <f ca="1">IFERROR(__xludf.DUMMYFUNCTION("""COMPUTED_VALUE"""),"Bustos Karina")</f>
        <v>Bustos Karina</v>
      </c>
      <c r="O26" s="10" t="str">
        <f ca="1">IFERROR(__xludf.DUMMYFUNCTION("""COMPUTED_VALUE"""),"Romero Patricia")</f>
        <v>Romero Patricia</v>
      </c>
      <c r="P26" s="10" t="str">
        <f ca="1">IFERROR(__xludf.DUMMYFUNCTION("""COMPUTED_VALUE"""),"Porto Flavia")</f>
        <v>Porto Flavia</v>
      </c>
      <c r="Q26" s="10" t="str">
        <f ca="1">IFERROR(__xludf.DUMMYFUNCTION("""COMPUTED_VALUE"""),"Barrios Mariela")</f>
        <v>Barrios Mariela</v>
      </c>
      <c r="S26" s="10" t="str">
        <f ca="1">IFERROR(__xludf.DUMMYFUNCTION("""COMPUTED_VALUE"""),"Casas Elvira")</f>
        <v>Casas Elvira</v>
      </c>
      <c r="T26" s="10" t="str">
        <f ca="1">IFERROR(__xludf.DUMMYFUNCTION("""COMPUTED_VALUE"""),"Bustos Karina")</f>
        <v>Bustos Karina</v>
      </c>
      <c r="U26" s="10" t="str">
        <f ca="1">IFERROR(__xludf.DUMMYFUNCTION("""COMPUTED_VALUE"""),"Romero Patricia")</f>
        <v>Romero Patricia</v>
      </c>
      <c r="V26" s="10" t="str">
        <f ca="1">IFERROR(__xludf.DUMMYFUNCTION("""COMPUTED_VALUE"""),"Porto Flavia")</f>
        <v>Porto Flavia</v>
      </c>
      <c r="W26" s="10" t="str">
        <f ca="1">IFERROR(__xludf.DUMMYFUNCTION("""COMPUTED_VALUE"""),"Barrios Mariela")</f>
        <v>Barrios Mariela</v>
      </c>
      <c r="Y26" s="10" t="s">
        <v>100</v>
      </c>
      <c r="Z26" s="10" t="s">
        <v>43</v>
      </c>
      <c r="AA26" s="10" t="s">
        <v>116</v>
      </c>
      <c r="AB26" s="10" t="s">
        <v>117</v>
      </c>
      <c r="AC26" s="10" t="s">
        <v>110</v>
      </c>
      <c r="AE26" s="10" t="str">
        <f t="shared" si="0"/>
        <v>Lopez Pablo</v>
      </c>
      <c r="AF26" s="10" t="str">
        <f t="shared" si="1"/>
        <v>Notta Alejandra</v>
      </c>
      <c r="AG26" s="10" t="str">
        <f t="shared" si="2"/>
        <v>Monaco Antonela</v>
      </c>
      <c r="AH26" s="10" t="str">
        <f t="shared" si="3"/>
        <v>Ponce Rosana</v>
      </c>
      <c r="AI26" s="10" t="str">
        <f t="shared" si="4"/>
        <v>Masci Francisco</v>
      </c>
      <c r="AK26" s="10" t="str">
        <f ca="1">IFERROR(__xludf.DUMMYFUNCTION("""COMPUTED_VALUE"""),"Lopez Pablo")</f>
        <v>Lopez Pablo</v>
      </c>
      <c r="AL26" s="10" t="str">
        <f ca="1">IFERROR(__xludf.DUMMYFUNCTION("""COMPUTED_VALUE"""),"Notta Alejandra")</f>
        <v>Notta Alejandra</v>
      </c>
      <c r="AM26" s="10" t="str">
        <f ca="1">IFERROR(__xludf.DUMMYFUNCTION("""COMPUTED_VALUE"""),"Monaco Antonela")</f>
        <v>Monaco Antonela</v>
      </c>
      <c r="AN26" s="10" t="str">
        <f ca="1">IFERROR(__xludf.DUMMYFUNCTION("""COMPUTED_VALUE"""),"Ponce Rosana")</f>
        <v>Ponce Rosana</v>
      </c>
      <c r="AO26" s="10" t="str">
        <f ca="1">IFERROR(__xludf.DUMMYFUNCTION("""COMPUTED_VALUE"""),"Masci Francisco")</f>
        <v>Masci Francisco</v>
      </c>
      <c r="AQ26" s="10" t="s">
        <v>118</v>
      </c>
      <c r="AR26" s="10" t="s">
        <v>119</v>
      </c>
      <c r="AS26" s="10" t="s">
        <v>111</v>
      </c>
      <c r="AT26" s="10" t="s">
        <v>120</v>
      </c>
      <c r="AU26" s="10" t="s">
        <v>113</v>
      </c>
      <c r="AW26" s="10" t="str">
        <f t="shared" si="5"/>
        <v xml:space="preserve">Mansilla Graciela </v>
      </c>
      <c r="AX26" s="2" t="e">
        <f t="shared" ca="1" si="6"/>
        <v>#NAME?</v>
      </c>
      <c r="AY26" s="10" t="str">
        <f t="shared" si="7"/>
        <v>Ojeda Mariana</v>
      </c>
      <c r="AZ26" s="2" t="e">
        <f t="shared" ca="1" si="8"/>
        <v>#NAME?</v>
      </c>
      <c r="BA26" s="10" t="str">
        <f t="shared" si="9"/>
        <v>Perez Veronica</v>
      </c>
      <c r="BB26" s="2" t="e">
        <f t="shared" ca="1" si="10"/>
        <v>#NAME?</v>
      </c>
      <c r="BC26" s="10" t="str">
        <f t="shared" si="11"/>
        <v>Ponti Marcelo</v>
      </c>
      <c r="BD26" s="2" t="e">
        <f t="shared" ca="1" si="12"/>
        <v>#NAME?</v>
      </c>
      <c r="BE26" s="10" t="str">
        <f t="shared" si="13"/>
        <v>Miglioranza Nora</v>
      </c>
      <c r="BF26" s="2" t="e">
        <f t="shared" ca="1" si="14"/>
        <v>#NAME?</v>
      </c>
      <c r="BL26" s="12">
        <v>24</v>
      </c>
      <c r="BM26" s="16"/>
      <c r="BN26" s="16"/>
      <c r="BO26" s="16"/>
      <c r="BP26" s="16"/>
      <c r="BQ26" s="16"/>
      <c r="BR26" s="16"/>
      <c r="BS26" s="16"/>
    </row>
    <row r="27" spans="1:71" ht="12.75">
      <c r="A27" s="3" t="s">
        <v>121</v>
      </c>
      <c r="B27" s="7" t="str">
        <f>'1BLG'!B$4</f>
        <v/>
      </c>
      <c r="C27" s="7"/>
      <c r="D27" s="7" t="str">
        <f>'1BLG'!F$4</f>
        <v/>
      </c>
      <c r="E27" s="7"/>
      <c r="F27" s="7" t="str">
        <f>'1BLG'!J$4</f>
        <v>Ojeda Mariana</v>
      </c>
      <c r="G27" s="7"/>
      <c r="H27" s="7" t="str">
        <f>'1BLG'!N$4</f>
        <v/>
      </c>
      <c r="I27" s="7"/>
      <c r="J27" s="7" t="str">
        <f>'1BLG'!R$4</f>
        <v/>
      </c>
      <c r="K27" s="7"/>
      <c r="M27" s="10" t="str">
        <f ca="1">IFERROR(__xludf.DUMMYFUNCTION("""COMPUTED_VALUE"""),"Vilan Ester")</f>
        <v>Vilan Ester</v>
      </c>
      <c r="N27" s="10" t="str">
        <f ca="1">IFERROR(__xludf.DUMMYFUNCTION("""COMPUTED_VALUE"""),"Goenaga M Jose")</f>
        <v>Goenaga M Jose</v>
      </c>
      <c r="O27" s="10" t="str">
        <f ca="1">IFERROR(__xludf.DUMMYFUNCTION("""COMPUTED_VALUE"""),"Porto Flavia")</f>
        <v>Porto Flavia</v>
      </c>
      <c r="P27" s="10" t="str">
        <f ca="1">IFERROR(__xludf.DUMMYFUNCTION("""COMPUTED_VALUE"""),"Goenaga M Jose")</f>
        <v>Goenaga M Jose</v>
      </c>
      <c r="Q27" s="10" t="str">
        <f ca="1">IFERROR(__xludf.DUMMYFUNCTION("""COMPUTED_VALUE"""),"Arevalo M Emilia")</f>
        <v>Arevalo M Emilia</v>
      </c>
      <c r="S27" s="10" t="str">
        <f ca="1">IFERROR(__xludf.DUMMYFUNCTION("""COMPUTED_VALUE"""),"Vilan Ester")</f>
        <v>Vilan Ester</v>
      </c>
      <c r="T27" s="10" t="str">
        <f ca="1">IFERROR(__xludf.DUMMYFUNCTION("""COMPUTED_VALUE"""),"Goenaga M Jose")</f>
        <v>Goenaga M Jose</v>
      </c>
      <c r="U27" s="10" t="str">
        <f ca="1">IFERROR(__xludf.DUMMYFUNCTION("""COMPUTED_VALUE"""),"Porto Flavia")</f>
        <v>Porto Flavia</v>
      </c>
      <c r="V27" s="10" t="str">
        <f ca="1">IFERROR(__xludf.DUMMYFUNCTION("""COMPUTED_VALUE"""),"Goenaga M Jose")</f>
        <v>Goenaga M Jose</v>
      </c>
      <c r="W27" s="10" t="str">
        <f ca="1">IFERROR(__xludf.DUMMYFUNCTION("""COMPUTED_VALUE"""),"Arevalo M Emilia")</f>
        <v>Arevalo M Emilia</v>
      </c>
      <c r="Y27" s="10" t="s">
        <v>118</v>
      </c>
      <c r="Z27" s="10" t="s">
        <v>119</v>
      </c>
      <c r="AA27" s="10" t="s">
        <v>111</v>
      </c>
      <c r="AB27" s="10" t="s">
        <v>120</v>
      </c>
      <c r="AC27" s="10" t="s">
        <v>113</v>
      </c>
      <c r="AE27" s="10" t="str">
        <f t="shared" si="0"/>
        <v xml:space="preserve">Mansilla Graciela </v>
      </c>
      <c r="AF27" s="10" t="str">
        <f t="shared" si="1"/>
        <v>Ojeda Mariana</v>
      </c>
      <c r="AG27" s="10" t="str">
        <f t="shared" si="2"/>
        <v>Perez Veronica</v>
      </c>
      <c r="AH27" s="10" t="str">
        <f t="shared" si="3"/>
        <v>Ponti Marcelo</v>
      </c>
      <c r="AI27" s="10" t="str">
        <f t="shared" si="4"/>
        <v>Miglioranza Nora</v>
      </c>
      <c r="AK27" s="10" t="str">
        <f ca="1">IFERROR(__xludf.DUMMYFUNCTION("""COMPUTED_VALUE"""),"Mansilla Graciela ")</f>
        <v xml:space="preserve">Mansilla Graciela </v>
      </c>
      <c r="AL27" s="10" t="str">
        <f ca="1">IFERROR(__xludf.DUMMYFUNCTION("""COMPUTED_VALUE"""),"Ojeda Mariana")</f>
        <v>Ojeda Mariana</v>
      </c>
      <c r="AM27" s="10" t="str">
        <f ca="1">IFERROR(__xludf.DUMMYFUNCTION("""COMPUTED_VALUE"""),"Perez Veronica")</f>
        <v>Perez Veronica</v>
      </c>
      <c r="AN27" s="10" t="str">
        <f ca="1">IFERROR(__xludf.DUMMYFUNCTION("""COMPUTED_VALUE"""),"Ponti Marcelo")</f>
        <v>Ponti Marcelo</v>
      </c>
      <c r="AO27" s="10" t="str">
        <f ca="1">IFERROR(__xludf.DUMMYFUNCTION("""COMPUTED_VALUE"""),"Miglioranza Nora")</f>
        <v>Miglioranza Nora</v>
      </c>
      <c r="AQ27" s="10" t="s">
        <v>122</v>
      </c>
      <c r="AR27" s="10" t="s">
        <v>123</v>
      </c>
      <c r="AS27" s="10" t="s">
        <v>117</v>
      </c>
      <c r="AT27" s="10" t="s">
        <v>124</v>
      </c>
      <c r="AU27" s="10" t="s">
        <v>108</v>
      </c>
      <c r="AW27" s="10" t="str">
        <f t="shared" si="5"/>
        <v>Marcos Susana</v>
      </c>
      <c r="AX27" s="2" t="e">
        <f t="shared" ca="1" si="6"/>
        <v>#NAME?</v>
      </c>
      <c r="AY27" s="10" t="str">
        <f t="shared" si="7"/>
        <v>Pagano Roxana</v>
      </c>
      <c r="AZ27" s="2" t="e">
        <f t="shared" ca="1" si="8"/>
        <v>#NAME?</v>
      </c>
      <c r="BA27" s="10" t="str">
        <f t="shared" si="9"/>
        <v>Ponce Rosana</v>
      </c>
      <c r="BB27" s="2" t="e">
        <f t="shared" ca="1" si="10"/>
        <v>#NAME?</v>
      </c>
      <c r="BC27" s="10" t="str">
        <f t="shared" si="11"/>
        <v>Porto Flavia</v>
      </c>
      <c r="BD27" s="2" t="e">
        <f t="shared" ca="1" si="12"/>
        <v>#NAME?</v>
      </c>
      <c r="BE27" s="10" t="str">
        <f t="shared" si="13"/>
        <v>Nardelli Maximiliano</v>
      </c>
      <c r="BF27" s="2" t="e">
        <f t="shared" ca="1" si="14"/>
        <v>#NAME?</v>
      </c>
      <c r="BL27" s="12">
        <v>25</v>
      </c>
      <c r="BM27" s="16"/>
      <c r="BN27" s="16"/>
      <c r="BO27" s="16"/>
      <c r="BP27" s="16"/>
      <c r="BQ27" s="16"/>
      <c r="BR27" s="16"/>
      <c r="BS27" s="16"/>
    </row>
    <row r="28" spans="1:71" ht="12.75">
      <c r="B28" s="7" t="str">
        <f>'1BLG'!B$7</f>
        <v/>
      </c>
      <c r="C28" s="7"/>
      <c r="D28" s="7" t="str">
        <f>'1BLG'!F$7</f>
        <v/>
      </c>
      <c r="E28" s="7"/>
      <c r="F28" s="7" t="str">
        <f>'1BLG'!J$7</f>
        <v>Ojeda Mariana</v>
      </c>
      <c r="G28" s="7"/>
      <c r="H28" s="7" t="str">
        <f>'1BLG'!N$7</f>
        <v>Ponti Marcelo</v>
      </c>
      <c r="I28" s="7"/>
      <c r="J28" s="7" t="str">
        <f>'1BLG'!R$7</f>
        <v/>
      </c>
      <c r="K28" s="7"/>
      <c r="M28" s="10" t="str">
        <f ca="1">IFERROR(__xludf.DUMMYFUNCTION("""COMPUTED_VALUE"""),"Gallo Silvia")</f>
        <v>Gallo Silvia</v>
      </c>
      <c r="N28" s="10"/>
      <c r="O28" s="10" t="str">
        <f ca="1">IFERROR(__xludf.DUMMYFUNCTION("""COMPUTED_VALUE"""),"Arevalo M Emilia")</f>
        <v>Arevalo M Emilia</v>
      </c>
      <c r="P28" s="10" t="str">
        <f ca="1">IFERROR(__xludf.DUMMYFUNCTION("""COMPUTED_VALUE"""),"Gimenez Susana")</f>
        <v>Gimenez Susana</v>
      </c>
      <c r="Q28" s="10" t="str">
        <f ca="1">IFERROR(__xludf.DUMMYFUNCTION("""COMPUTED_VALUE"""),"Fluger Marisa")</f>
        <v>Fluger Marisa</v>
      </c>
      <c r="S28" s="10" t="str">
        <f ca="1">IFERROR(__xludf.DUMMYFUNCTION("""COMPUTED_VALUE"""),"Gallo Silvia")</f>
        <v>Gallo Silvia</v>
      </c>
      <c r="T28" s="10"/>
      <c r="U28" s="10" t="str">
        <f ca="1">IFERROR(__xludf.DUMMYFUNCTION("""COMPUTED_VALUE"""),"Arevalo M Emilia")</f>
        <v>Arevalo M Emilia</v>
      </c>
      <c r="V28" s="10" t="str">
        <f ca="1">IFERROR(__xludf.DUMMYFUNCTION("""COMPUTED_VALUE"""),"Gimenez Susana")</f>
        <v>Gimenez Susana</v>
      </c>
      <c r="W28" s="10" t="str">
        <f ca="1">IFERROR(__xludf.DUMMYFUNCTION("""COMPUTED_VALUE"""),"Fluger Marisa")</f>
        <v>Fluger Marisa</v>
      </c>
      <c r="Y28" s="10" t="s">
        <v>122</v>
      </c>
      <c r="Z28" s="10" t="s">
        <v>123</v>
      </c>
      <c r="AA28" s="10" t="s">
        <v>117</v>
      </c>
      <c r="AB28" s="10" t="s">
        <v>124</v>
      </c>
      <c r="AC28" s="10" t="s">
        <v>108</v>
      </c>
      <c r="AE28" s="10" t="str">
        <f t="shared" si="0"/>
        <v>Marcos Susana</v>
      </c>
      <c r="AF28" s="10" t="str">
        <f t="shared" si="1"/>
        <v>Pagano Roxana</v>
      </c>
      <c r="AG28" s="10" t="str">
        <f t="shared" si="2"/>
        <v>Ponce Rosana</v>
      </c>
      <c r="AH28" s="10" t="str">
        <f t="shared" si="3"/>
        <v>Porto Flavia</v>
      </c>
      <c r="AI28" s="10" t="str">
        <f t="shared" si="4"/>
        <v>Nardelli Maximiliano</v>
      </c>
      <c r="AK28" s="10" t="str">
        <f ca="1">IFERROR(__xludf.DUMMYFUNCTION("""COMPUTED_VALUE"""),"Marcos Susana")</f>
        <v>Marcos Susana</v>
      </c>
      <c r="AL28" s="10" t="str">
        <f ca="1">IFERROR(__xludf.DUMMYFUNCTION("""COMPUTED_VALUE"""),"Pagano Roxana")</f>
        <v>Pagano Roxana</v>
      </c>
      <c r="AM28" s="10" t="str">
        <f ca="1">IFERROR(__xludf.DUMMYFUNCTION("""COMPUTED_VALUE"""),"Ponce Rosana")</f>
        <v>Ponce Rosana</v>
      </c>
      <c r="AN28" s="10" t="str">
        <f ca="1">IFERROR(__xludf.DUMMYFUNCTION("""COMPUTED_VALUE"""),"Porto Flavia")</f>
        <v>Porto Flavia</v>
      </c>
      <c r="AO28" s="10" t="str">
        <f ca="1">IFERROR(__xludf.DUMMYFUNCTION("""COMPUTED_VALUE"""),"Nardelli Maximiliano")</f>
        <v>Nardelli Maximiliano</v>
      </c>
      <c r="AQ28" s="10" t="s">
        <v>125</v>
      </c>
      <c r="AR28" s="10" t="s">
        <v>111</v>
      </c>
      <c r="AS28" s="10" t="s">
        <v>124</v>
      </c>
      <c r="AT28" s="10" t="s">
        <v>126</v>
      </c>
      <c r="AU28" s="10" t="s">
        <v>117</v>
      </c>
      <c r="AW28" s="10" t="str">
        <f t="shared" si="5"/>
        <v>Millauro Andrea</v>
      </c>
      <c r="AX28" s="2" t="e">
        <f t="shared" ca="1" si="6"/>
        <v>#NAME?</v>
      </c>
      <c r="AY28" s="10" t="str">
        <f t="shared" si="7"/>
        <v>Perez Veronica</v>
      </c>
      <c r="AZ28" s="2" t="e">
        <f t="shared" ca="1" si="8"/>
        <v>#NAME?</v>
      </c>
      <c r="BA28" s="10" t="str">
        <f t="shared" si="9"/>
        <v>Porto Flavia</v>
      </c>
      <c r="BB28" s="2" t="e">
        <f t="shared" ca="1" si="10"/>
        <v>#NAME?</v>
      </c>
      <c r="BC28" s="10" t="str">
        <f t="shared" si="11"/>
        <v>Ritter Alejandra</v>
      </c>
      <c r="BD28" s="2" t="e">
        <f t="shared" ca="1" si="12"/>
        <v>#NAME?</v>
      </c>
      <c r="BE28" s="10" t="str">
        <f t="shared" si="13"/>
        <v>Ponce Rosana</v>
      </c>
      <c r="BF28" s="2" t="e">
        <f t="shared" ca="1" si="14"/>
        <v>#NAME?</v>
      </c>
      <c r="BL28" s="12">
        <v>26</v>
      </c>
      <c r="BM28" s="16"/>
      <c r="BN28" s="16"/>
      <c r="BO28" s="16"/>
      <c r="BP28" s="16"/>
      <c r="BQ28" s="16"/>
      <c r="BR28" s="16"/>
      <c r="BS28" s="16"/>
    </row>
    <row r="29" spans="1:71" ht="12.75">
      <c r="B29" s="7" t="str">
        <f>'1BLG'!B$10</f>
        <v>Geretto María</v>
      </c>
      <c r="C29" s="7"/>
      <c r="D29" s="7" t="str">
        <f>'1BLG'!F$10</f>
        <v>Masci Francisco</v>
      </c>
      <c r="E29" s="7"/>
      <c r="F29" s="7" t="str">
        <f>'1BLG'!J$10</f>
        <v>Monaco Antonela</v>
      </c>
      <c r="G29" s="7"/>
      <c r="H29" s="7" t="str">
        <f>'1BLG'!N$10</f>
        <v>Ponti Marcelo</v>
      </c>
      <c r="I29" s="7"/>
      <c r="J29" s="7" t="str">
        <f>'1BLG'!R$10</f>
        <v/>
      </c>
      <c r="K29" s="7"/>
      <c r="M29" s="10" t="str">
        <f ca="1">IFERROR(__xludf.DUMMYFUNCTION("""COMPUTED_VALUE"""),"Bustos Karina")</f>
        <v>Bustos Karina</v>
      </c>
      <c r="N29" s="10" t="str">
        <f ca="1">IFERROR(__xludf.DUMMYFUNCTION("""COMPUTED_VALUE"""),"Geretto María")</f>
        <v>Geretto María</v>
      </c>
      <c r="O29" s="10" t="str">
        <f ca="1">IFERROR(__xludf.DUMMYFUNCTION("""COMPUTED_VALUE"""),"Urcelay Belen")</f>
        <v>Urcelay Belen</v>
      </c>
      <c r="P29" s="10" t="str">
        <f ca="1">IFERROR(__xludf.DUMMYFUNCTION("""COMPUTED_VALUE"""),"Cristensen Ignacio")</f>
        <v>Cristensen Ignacio</v>
      </c>
      <c r="Q29" s="10" t="str">
        <f ca="1">IFERROR(__xludf.DUMMYFUNCTION("""COMPUTED_VALUE"""),"De Mingo Ana Clara")</f>
        <v>De Mingo Ana Clara</v>
      </c>
      <c r="S29" s="10" t="str">
        <f ca="1">IFERROR(__xludf.DUMMYFUNCTION("""COMPUTED_VALUE"""),"Bustos Karina")</f>
        <v>Bustos Karina</v>
      </c>
      <c r="T29" s="10" t="str">
        <f ca="1">IFERROR(__xludf.DUMMYFUNCTION("""COMPUTED_VALUE"""),"Geretto María")</f>
        <v>Geretto María</v>
      </c>
      <c r="U29" s="10" t="str">
        <f ca="1">IFERROR(__xludf.DUMMYFUNCTION("""COMPUTED_VALUE"""),"Urcelay Belen")</f>
        <v>Urcelay Belen</v>
      </c>
      <c r="V29" s="10" t="str">
        <f ca="1">IFERROR(__xludf.DUMMYFUNCTION("""COMPUTED_VALUE"""),"Cristensen Ignacio")</f>
        <v>Cristensen Ignacio</v>
      </c>
      <c r="W29" s="10" t="str">
        <f ca="1">IFERROR(__xludf.DUMMYFUNCTION("""COMPUTED_VALUE"""),"De Mingo Ana Clara")</f>
        <v>De Mingo Ana Clara</v>
      </c>
      <c r="Y29" s="10" t="s">
        <v>125</v>
      </c>
      <c r="Z29" s="10" t="s">
        <v>111</v>
      </c>
      <c r="AA29" s="10" t="s">
        <v>124</v>
      </c>
      <c r="AB29" s="10" t="s">
        <v>126</v>
      </c>
      <c r="AC29" s="10" t="s">
        <v>117</v>
      </c>
      <c r="AE29" s="10" t="str">
        <f t="shared" si="0"/>
        <v>Millauro Andrea</v>
      </c>
      <c r="AF29" s="10" t="str">
        <f t="shared" si="1"/>
        <v>Perez Veronica</v>
      </c>
      <c r="AG29" s="10" t="str">
        <f t="shared" si="2"/>
        <v>Porto Flavia</v>
      </c>
      <c r="AH29" s="10" t="str">
        <f t="shared" si="3"/>
        <v>Ritter Alejandra</v>
      </c>
      <c r="AI29" s="10" t="str">
        <f t="shared" si="4"/>
        <v>Ponce Rosana</v>
      </c>
      <c r="AK29" s="10" t="str">
        <f ca="1">IFERROR(__xludf.DUMMYFUNCTION("""COMPUTED_VALUE"""),"Millauro Andrea")</f>
        <v>Millauro Andrea</v>
      </c>
      <c r="AL29" s="10" t="str">
        <f ca="1">IFERROR(__xludf.DUMMYFUNCTION("""COMPUTED_VALUE"""),"Perez Veronica")</f>
        <v>Perez Veronica</v>
      </c>
      <c r="AM29" s="10" t="str">
        <f ca="1">IFERROR(__xludf.DUMMYFUNCTION("""COMPUTED_VALUE"""),"Porto Flavia")</f>
        <v>Porto Flavia</v>
      </c>
      <c r="AN29" s="10" t="str">
        <f ca="1">IFERROR(__xludf.DUMMYFUNCTION("""COMPUTED_VALUE"""),"Ritter Alejandra")</f>
        <v>Ritter Alejandra</v>
      </c>
      <c r="AO29" s="10" t="str">
        <f ca="1">IFERROR(__xludf.DUMMYFUNCTION("""COMPUTED_VALUE"""),"Ponce Rosana")</f>
        <v>Ponce Rosana</v>
      </c>
      <c r="AQ29" s="10" t="s">
        <v>120</v>
      </c>
      <c r="AR29" s="10" t="s">
        <v>127</v>
      </c>
      <c r="AS29" s="10" t="s">
        <v>128</v>
      </c>
      <c r="AT29" s="10" t="s">
        <v>129</v>
      </c>
      <c r="AU29" s="10" t="s">
        <v>120</v>
      </c>
      <c r="AW29" s="10" t="str">
        <f t="shared" si="5"/>
        <v>Ponti Marcelo</v>
      </c>
      <c r="AX29" s="2" t="e">
        <f t="shared" ca="1" si="6"/>
        <v>#NAME?</v>
      </c>
      <c r="AY29" s="10" t="str">
        <f t="shared" si="7"/>
        <v>Piana Ana Margarita</v>
      </c>
      <c r="AZ29" s="2" t="e">
        <f t="shared" ca="1" si="8"/>
        <v>#NAME?</v>
      </c>
      <c r="BA29" s="10" t="str">
        <f t="shared" si="9"/>
        <v>Requiere Marisa</v>
      </c>
      <c r="BB29" s="2" t="e">
        <f t="shared" ca="1" si="10"/>
        <v>#NAME?</v>
      </c>
      <c r="BC29" s="10" t="str">
        <f t="shared" si="11"/>
        <v>Rodriguez, Valeria</v>
      </c>
      <c r="BD29" s="2" t="e">
        <f t="shared" ca="1" si="12"/>
        <v>#NAME?</v>
      </c>
      <c r="BE29" s="10" t="str">
        <f t="shared" si="13"/>
        <v>Ponti Marcelo</v>
      </c>
      <c r="BF29" s="2" t="e">
        <f t="shared" ca="1" si="14"/>
        <v>#NAME?</v>
      </c>
      <c r="BL29" s="12">
        <v>27</v>
      </c>
      <c r="BM29" s="16"/>
      <c r="BN29" s="16"/>
      <c r="BO29" s="16"/>
      <c r="BP29" s="16"/>
      <c r="BQ29" s="16"/>
      <c r="BR29" s="16"/>
      <c r="BS29" s="16"/>
    </row>
    <row r="30" spans="1:71" ht="12.75">
      <c r="B30" s="7" t="str">
        <f>'1BLG'!B$13</f>
        <v>Geretto María</v>
      </c>
      <c r="C30" s="7"/>
      <c r="D30" s="7" t="str">
        <f>'1BLG'!F$13</f>
        <v>Masci Francisco</v>
      </c>
      <c r="E30" s="7"/>
      <c r="F30" s="7" t="str">
        <f>'1BLG'!J$13</f>
        <v>Monaco Antonela</v>
      </c>
      <c r="G30" s="7"/>
      <c r="H30" s="7" t="str">
        <f>'1BLG'!N$13</f>
        <v>Ponti Marcelo</v>
      </c>
      <c r="I30" s="7"/>
      <c r="J30" s="7" t="str">
        <f>'1BLG'!R$13</f>
        <v/>
      </c>
      <c r="K30" s="7"/>
      <c r="M30" s="10" t="str">
        <f ca="1">IFERROR(__xludf.DUMMYFUNCTION("""COMPUTED_VALUE"""),"Barech Nieve")</f>
        <v>Barech Nieve</v>
      </c>
      <c r="N30" s="10" t="str">
        <f ca="1">IFERROR(__xludf.DUMMYFUNCTION("""COMPUTED_VALUE"""),"Sampedro Barbara")</f>
        <v>Sampedro Barbara</v>
      </c>
      <c r="O30" s="10" t="str">
        <f ca="1">IFERROR(__xludf.DUMMYFUNCTION("""COMPUTED_VALUE"""),"Bustos Karina")</f>
        <v>Bustos Karina</v>
      </c>
      <c r="P30" s="10" t="str">
        <f ca="1">IFERROR(__xludf.DUMMYFUNCTION("""COMPUTED_VALUE"""),"Sampedro Barbara")</f>
        <v>Sampedro Barbara</v>
      </c>
      <c r="Q30" s="10" t="str">
        <f ca="1">IFERROR(__xludf.DUMMYFUNCTION("""COMPUTED_VALUE"""),"Requiere Marisa")</f>
        <v>Requiere Marisa</v>
      </c>
      <c r="S30" s="10" t="str">
        <f ca="1">IFERROR(__xludf.DUMMYFUNCTION("""COMPUTED_VALUE"""),"Barech Nieve")</f>
        <v>Barech Nieve</v>
      </c>
      <c r="T30" s="10" t="str">
        <f ca="1">IFERROR(__xludf.DUMMYFUNCTION("""COMPUTED_VALUE"""),"Sampedro Barbara")</f>
        <v>Sampedro Barbara</v>
      </c>
      <c r="U30" s="10" t="str">
        <f ca="1">IFERROR(__xludf.DUMMYFUNCTION("""COMPUTED_VALUE"""),"Bustos Karina")</f>
        <v>Bustos Karina</v>
      </c>
      <c r="V30" s="10" t="str">
        <f ca="1">IFERROR(__xludf.DUMMYFUNCTION("""COMPUTED_VALUE"""),"Sampedro Barbara")</f>
        <v>Sampedro Barbara</v>
      </c>
      <c r="W30" s="10" t="str">
        <f ca="1">IFERROR(__xludf.DUMMYFUNCTION("""COMPUTED_VALUE"""),"Requiere Marisa")</f>
        <v>Requiere Marisa</v>
      </c>
      <c r="Y30" s="10" t="s">
        <v>120</v>
      </c>
      <c r="Z30" s="10" t="s">
        <v>127</v>
      </c>
      <c r="AA30" s="10" t="s">
        <v>128</v>
      </c>
      <c r="AB30" s="10" t="s">
        <v>129</v>
      </c>
      <c r="AC30" s="10" t="s">
        <v>120</v>
      </c>
      <c r="AE30" s="10" t="str">
        <f t="shared" si="0"/>
        <v>Ponti Marcelo</v>
      </c>
      <c r="AF30" s="10" t="str">
        <f t="shared" si="1"/>
        <v>Piana Ana Margarita</v>
      </c>
      <c r="AG30" s="10" t="str">
        <f t="shared" si="2"/>
        <v>Requiere Marisa</v>
      </c>
      <c r="AH30" s="10" t="str">
        <f t="shared" si="3"/>
        <v>Rodriguez, Valeria</v>
      </c>
      <c r="AI30" s="10" t="str">
        <f t="shared" si="4"/>
        <v>Ponti Marcelo</v>
      </c>
      <c r="AK30" s="10" t="str">
        <f ca="1">IFERROR(__xludf.DUMMYFUNCTION("""COMPUTED_VALUE"""),"Ponti Marcelo")</f>
        <v>Ponti Marcelo</v>
      </c>
      <c r="AL30" s="10" t="str">
        <f ca="1">IFERROR(__xludf.DUMMYFUNCTION("""COMPUTED_VALUE"""),"Piana Ana Margarita")</f>
        <v>Piana Ana Margarita</v>
      </c>
      <c r="AM30" s="10" t="str">
        <f ca="1">IFERROR(__xludf.DUMMYFUNCTION("""COMPUTED_VALUE"""),"Requiere Marisa")</f>
        <v>Requiere Marisa</v>
      </c>
      <c r="AN30" s="10" t="str">
        <f ca="1">IFERROR(__xludf.DUMMYFUNCTION("""COMPUTED_VALUE"""),"Rodriguez, Valeria")</f>
        <v>Rodriguez, Valeria</v>
      </c>
      <c r="AO30" s="10" t="str">
        <f ca="1">IFERROR(__xludf.DUMMYFUNCTION("""COMPUTED_VALUE"""),"Ponti Marcelo")</f>
        <v>Ponti Marcelo</v>
      </c>
      <c r="AQ30" s="10" t="s">
        <v>124</v>
      </c>
      <c r="AR30" s="10" t="s">
        <v>124</v>
      </c>
      <c r="AS30" s="10" t="s">
        <v>130</v>
      </c>
      <c r="AT30" s="10" t="s">
        <v>130</v>
      </c>
      <c r="AU30" s="10" t="s">
        <v>124</v>
      </c>
      <c r="AW30" s="10" t="str">
        <f t="shared" si="5"/>
        <v>Porto Flavia</v>
      </c>
      <c r="AX30" s="2" t="e">
        <f t="shared" ca="1" si="6"/>
        <v>#NAME?</v>
      </c>
      <c r="AY30" s="10" t="str">
        <f t="shared" si="7"/>
        <v>Porto Flavia</v>
      </c>
      <c r="AZ30" s="2" t="e">
        <f t="shared" ca="1" si="8"/>
        <v>#NAME?</v>
      </c>
      <c r="BA30" s="10" t="str">
        <f t="shared" si="9"/>
        <v>Romero Patricia</v>
      </c>
      <c r="BB30" s="2" t="e">
        <f t="shared" ca="1" si="10"/>
        <v>#NAME?</v>
      </c>
      <c r="BC30" s="10" t="str">
        <f t="shared" si="11"/>
        <v>Romero Patricia</v>
      </c>
      <c r="BD30" s="2" t="e">
        <f t="shared" ca="1" si="12"/>
        <v>#NAME?</v>
      </c>
      <c r="BE30" s="10" t="str">
        <f t="shared" si="13"/>
        <v>Porto Flavia</v>
      </c>
      <c r="BF30" s="2" t="e">
        <f t="shared" ca="1" si="14"/>
        <v>#NAME?</v>
      </c>
      <c r="BL30" s="12">
        <v>28</v>
      </c>
      <c r="BM30" s="16"/>
      <c r="BN30" s="16"/>
      <c r="BO30" s="16"/>
      <c r="BP30" s="16"/>
      <c r="BQ30" s="16"/>
      <c r="BR30" s="16"/>
      <c r="BS30" s="16"/>
    </row>
    <row r="31" spans="1:71" ht="12.75">
      <c r="B31" s="7" t="str">
        <f>'1BLG'!B$16</f>
        <v>Vizzocero Matias</v>
      </c>
      <c r="C31" s="7"/>
      <c r="D31" s="7" t="str">
        <f>'1BLG'!F$16</f>
        <v>Ponce Rosana</v>
      </c>
      <c r="E31" s="7"/>
      <c r="F31" s="7" t="str">
        <f>'1BLG'!J$16</f>
        <v>Monaco Antonela</v>
      </c>
      <c r="G31" s="7"/>
      <c r="H31" s="7" t="str">
        <f>'1BLG'!N$16</f>
        <v>Sibolich Amanda</v>
      </c>
      <c r="I31" s="7"/>
      <c r="J31" s="7" t="str">
        <f>'1BLG'!R$16</f>
        <v/>
      </c>
      <c r="K31" s="7"/>
      <c r="M31" s="10" t="str">
        <f ca="1">IFERROR(__xludf.DUMMYFUNCTION("""COMPUTED_VALUE"""),"Urcelay Belen")</f>
        <v>Urcelay Belen</v>
      </c>
      <c r="N31" s="10" t="str">
        <f ca="1">IFERROR(__xludf.DUMMYFUNCTION("""COMPUTED_VALUE"""),"Arevalo M Emilia")</f>
        <v>Arevalo M Emilia</v>
      </c>
      <c r="O31" s="10" t="str">
        <f ca="1">IFERROR(__xludf.DUMMYFUNCTION("""COMPUTED_VALUE"""),"Cristensen Ignacio")</f>
        <v>Cristensen Ignacio</v>
      </c>
      <c r="P31" s="10" t="str">
        <f ca="1">IFERROR(__xludf.DUMMYFUNCTION("""COMPUTED_VALUE"""),"Perez Veronica")</f>
        <v>Perez Veronica</v>
      </c>
      <c r="Q31" s="10" t="str">
        <f ca="1">IFERROR(__xludf.DUMMYFUNCTION("""COMPUTED_VALUE"""),"Cristensen Ignacio")</f>
        <v>Cristensen Ignacio</v>
      </c>
      <c r="S31" s="10" t="str">
        <f ca="1">IFERROR(__xludf.DUMMYFUNCTION("""COMPUTED_VALUE"""),"Urcelay Belen")</f>
        <v>Urcelay Belen</v>
      </c>
      <c r="T31" s="10" t="str">
        <f ca="1">IFERROR(__xludf.DUMMYFUNCTION("""COMPUTED_VALUE"""),"Arevalo M Emilia")</f>
        <v>Arevalo M Emilia</v>
      </c>
      <c r="U31" s="10" t="str">
        <f ca="1">IFERROR(__xludf.DUMMYFUNCTION("""COMPUTED_VALUE"""),"Cristensen Ignacio")</f>
        <v>Cristensen Ignacio</v>
      </c>
      <c r="V31" s="10" t="str">
        <f ca="1">IFERROR(__xludf.DUMMYFUNCTION("""COMPUTED_VALUE"""),"Perez Veronica")</f>
        <v>Perez Veronica</v>
      </c>
      <c r="W31" s="10" t="str">
        <f ca="1">IFERROR(__xludf.DUMMYFUNCTION("""COMPUTED_VALUE"""),"Cristensen Ignacio")</f>
        <v>Cristensen Ignacio</v>
      </c>
      <c r="Y31" s="10" t="s">
        <v>124</v>
      </c>
      <c r="Z31" s="10" t="s">
        <v>124</v>
      </c>
      <c r="AA31" s="10" t="s">
        <v>130</v>
      </c>
      <c r="AB31" s="10" t="s">
        <v>130</v>
      </c>
      <c r="AC31" s="10" t="s">
        <v>124</v>
      </c>
      <c r="AE31" s="10" t="str">
        <f t="shared" si="0"/>
        <v>Porto Flavia</v>
      </c>
      <c r="AF31" s="10" t="str">
        <f t="shared" si="1"/>
        <v>Porto Flavia</v>
      </c>
      <c r="AG31" s="10" t="str">
        <f t="shared" si="2"/>
        <v>Romero Patricia</v>
      </c>
      <c r="AH31" s="10" t="str">
        <f t="shared" si="3"/>
        <v>Romero Patricia</v>
      </c>
      <c r="AI31" s="10" t="str">
        <f t="shared" si="4"/>
        <v>Porto Flavia</v>
      </c>
      <c r="AK31" s="10" t="str">
        <f ca="1">IFERROR(__xludf.DUMMYFUNCTION("""COMPUTED_VALUE"""),"Porto Flavia")</f>
        <v>Porto Flavia</v>
      </c>
      <c r="AL31" s="10" t="str">
        <f ca="1">IFERROR(__xludf.DUMMYFUNCTION("""COMPUTED_VALUE"""),"Porto Flavia")</f>
        <v>Porto Flavia</v>
      </c>
      <c r="AM31" s="10" t="str">
        <f ca="1">IFERROR(__xludf.DUMMYFUNCTION("""COMPUTED_VALUE"""),"Romero Patricia")</f>
        <v>Romero Patricia</v>
      </c>
      <c r="AN31" s="10" t="str">
        <f ca="1">IFERROR(__xludf.DUMMYFUNCTION("""COMPUTED_VALUE"""),"Romero Patricia")</f>
        <v>Romero Patricia</v>
      </c>
      <c r="AO31" s="10" t="str">
        <f ca="1">IFERROR(__xludf.DUMMYFUNCTION("""COMPUTED_VALUE"""),"Porto Flavia")</f>
        <v>Porto Flavia</v>
      </c>
      <c r="AQ31" s="10" t="s">
        <v>128</v>
      </c>
      <c r="AR31" s="10" t="s">
        <v>128</v>
      </c>
      <c r="AS31" s="10" t="s">
        <v>131</v>
      </c>
      <c r="AT31" s="10" t="s">
        <v>131</v>
      </c>
      <c r="AU31" s="10" t="s">
        <v>128</v>
      </c>
      <c r="AW31" s="10" t="str">
        <f t="shared" si="5"/>
        <v>Requiere Marisa</v>
      </c>
      <c r="AX31" s="2" t="e">
        <f t="shared" ca="1" si="6"/>
        <v>#NAME?</v>
      </c>
      <c r="AY31" s="10" t="str">
        <f t="shared" si="7"/>
        <v>Requiere Marisa</v>
      </c>
      <c r="AZ31" s="2" t="e">
        <f t="shared" ca="1" si="8"/>
        <v>#NAME?</v>
      </c>
      <c r="BA31" s="10" t="str">
        <f t="shared" si="9"/>
        <v>Rosso Rocio</v>
      </c>
      <c r="BB31" s="2" t="e">
        <f t="shared" ca="1" si="10"/>
        <v>#NAME?</v>
      </c>
      <c r="BC31" s="10" t="str">
        <f t="shared" si="11"/>
        <v>Rosso Rocio</v>
      </c>
      <c r="BD31" s="2" t="e">
        <f t="shared" ca="1" si="12"/>
        <v>#NAME?</v>
      </c>
      <c r="BE31" s="10" t="str">
        <f t="shared" si="13"/>
        <v>Requiere Marisa</v>
      </c>
      <c r="BF31" s="2" t="e">
        <f t="shared" ca="1" si="14"/>
        <v>#NAME?</v>
      </c>
      <c r="BL31" s="6"/>
    </row>
    <row r="32" spans="1:71" ht="12.75">
      <c r="B32" s="7" t="str">
        <f>'1BLG'!B$19</f>
        <v>Vizzocero Matias</v>
      </c>
      <c r="C32" s="7"/>
      <c r="D32" s="7" t="str">
        <f>'1BLG'!F$19</f>
        <v>Ponce Rosana</v>
      </c>
      <c r="E32" s="7">
        <f>'1BLG'!E$19</f>
        <v>0</v>
      </c>
      <c r="F32" s="7" t="str">
        <f>'1BLG'!J$19</f>
        <v>Vizzocero Matias</v>
      </c>
      <c r="G32" s="7"/>
      <c r="H32" s="7" t="str">
        <f>'1BLG'!N$19</f>
        <v>Sibolich Amanda</v>
      </c>
      <c r="I32" s="7"/>
      <c r="J32" s="7" t="str">
        <f>'1BLG'!R$19</f>
        <v/>
      </c>
      <c r="K32" s="7"/>
      <c r="M32" s="10" t="str">
        <f ca="1">IFERROR(__xludf.DUMMYFUNCTION("""COMPUTED_VALUE"""),"Sampedro Barbara")</f>
        <v>Sampedro Barbara</v>
      </c>
      <c r="N32" s="10" t="str">
        <f ca="1">IFERROR(__xludf.DUMMYFUNCTION("""COMPUTED_VALUE"""),"Sanchez Pirra Oriana")</f>
        <v>Sanchez Pirra Oriana</v>
      </c>
      <c r="O32" s="10" t="str">
        <f ca="1">IFERROR(__xludf.DUMMYFUNCTION("""COMPUTED_VALUE"""),"Perez Veronica")</f>
        <v>Perez Veronica</v>
      </c>
      <c r="P32" s="10" t="str">
        <f ca="1">IFERROR(__xludf.DUMMYFUNCTION("""COMPUTED_VALUE"""),"Farjat Gerardo")</f>
        <v>Farjat Gerardo</v>
      </c>
      <c r="Q32" s="10" t="str">
        <f ca="1">IFERROR(__xludf.DUMMYFUNCTION("""COMPUTED_VALUE"""),"Urcelay M Belen")</f>
        <v>Urcelay M Belen</v>
      </c>
      <c r="S32" s="10" t="str">
        <f ca="1">IFERROR(__xludf.DUMMYFUNCTION("""COMPUTED_VALUE"""),"Sampedro Barbara")</f>
        <v>Sampedro Barbara</v>
      </c>
      <c r="T32" s="10" t="str">
        <f ca="1">IFERROR(__xludf.DUMMYFUNCTION("""COMPUTED_VALUE"""),"Sanchez Pirra Oriana")</f>
        <v>Sanchez Pirra Oriana</v>
      </c>
      <c r="U32" s="10" t="str">
        <f ca="1">IFERROR(__xludf.DUMMYFUNCTION("""COMPUTED_VALUE"""),"Perez Veronica")</f>
        <v>Perez Veronica</v>
      </c>
      <c r="V32" s="10" t="str">
        <f ca="1">IFERROR(__xludf.DUMMYFUNCTION("""COMPUTED_VALUE"""),"Farjat Gerardo")</f>
        <v>Farjat Gerardo</v>
      </c>
      <c r="W32" s="10" t="str">
        <f ca="1">IFERROR(__xludf.DUMMYFUNCTION("""COMPUTED_VALUE"""),"Urcelay M Belen")</f>
        <v>Urcelay M Belen</v>
      </c>
      <c r="Y32" s="10" t="s">
        <v>128</v>
      </c>
      <c r="Z32" s="10" t="s">
        <v>128</v>
      </c>
      <c r="AA32" s="10" t="s">
        <v>131</v>
      </c>
      <c r="AB32" s="10" t="s">
        <v>131</v>
      </c>
      <c r="AC32" s="10" t="s">
        <v>128</v>
      </c>
      <c r="AE32" s="10" t="str">
        <f t="shared" si="0"/>
        <v>Requiere Marisa</v>
      </c>
      <c r="AF32" s="10" t="str">
        <f t="shared" si="1"/>
        <v>Requiere Marisa</v>
      </c>
      <c r="AG32" s="10" t="str">
        <f t="shared" si="2"/>
        <v>Rosso Rocio</v>
      </c>
      <c r="AH32" s="10" t="str">
        <f t="shared" si="3"/>
        <v>Rosso Rocio</v>
      </c>
      <c r="AI32" s="10" t="str">
        <f t="shared" si="4"/>
        <v>Requiere Marisa</v>
      </c>
      <c r="AK32" s="10" t="str">
        <f ca="1">IFERROR(__xludf.DUMMYFUNCTION("""COMPUTED_VALUE"""),"Requiere Marisa")</f>
        <v>Requiere Marisa</v>
      </c>
      <c r="AL32" s="10" t="str">
        <f ca="1">IFERROR(__xludf.DUMMYFUNCTION("""COMPUTED_VALUE"""),"Requiere Marisa")</f>
        <v>Requiere Marisa</v>
      </c>
      <c r="AM32" s="10" t="str">
        <f ca="1">IFERROR(__xludf.DUMMYFUNCTION("""COMPUTED_VALUE"""),"Rosso Rocio")</f>
        <v>Rosso Rocio</v>
      </c>
      <c r="AN32" s="10" t="str">
        <f ca="1">IFERROR(__xludf.DUMMYFUNCTION("""COMPUTED_VALUE"""),"Rosso Rocio")</f>
        <v>Rosso Rocio</v>
      </c>
      <c r="AO32" s="10" t="str">
        <f ca="1">IFERROR(__xludf.DUMMYFUNCTION("""COMPUTED_VALUE"""),"Requiere Marisa")</f>
        <v>Requiere Marisa</v>
      </c>
      <c r="AQ32" s="10" t="s">
        <v>126</v>
      </c>
      <c r="AR32" s="10" t="s">
        <v>132</v>
      </c>
      <c r="AS32" s="10" t="s">
        <v>133</v>
      </c>
      <c r="AT32" s="10" t="s">
        <v>134</v>
      </c>
      <c r="AU32" s="10" t="s">
        <v>135</v>
      </c>
      <c r="AW32" s="10" t="str">
        <f t="shared" si="5"/>
        <v>Ritter Alejandra</v>
      </c>
      <c r="AX32" s="2" t="e">
        <f t="shared" ca="1" si="6"/>
        <v>#NAME?</v>
      </c>
      <c r="AY32" s="10" t="str">
        <f t="shared" si="7"/>
        <v>Rodriguez Fernanda</v>
      </c>
      <c r="AZ32" s="2" t="e">
        <f t="shared" ca="1" si="8"/>
        <v>#NAME?</v>
      </c>
      <c r="BA32" s="10" t="str">
        <f t="shared" si="9"/>
        <v>Saad Soledad</v>
      </c>
      <c r="BB32" s="2" t="e">
        <f t="shared" ca="1" si="10"/>
        <v>#NAME?</v>
      </c>
      <c r="BC32" s="10" t="str">
        <f t="shared" si="11"/>
        <v>Rotondaro Analia</v>
      </c>
      <c r="BD32" s="2" t="e">
        <f t="shared" ca="1" si="12"/>
        <v>#NAME?</v>
      </c>
      <c r="BE32" s="10" t="str">
        <f t="shared" si="13"/>
        <v>Rosso Ubertino</v>
      </c>
      <c r="BF32" s="2" t="e">
        <f t="shared" ca="1" si="14"/>
        <v>#NAME?</v>
      </c>
      <c r="BL32" s="6"/>
    </row>
    <row r="33" spans="1:64" ht="12.75">
      <c r="A33" s="3" t="s">
        <v>136</v>
      </c>
      <c r="B33" s="14" t="str">
        <f>'2BLG'!B$4</f>
        <v/>
      </c>
      <c r="C33" s="14"/>
      <c r="D33" s="14" t="str">
        <f>'2BLG'!F$4</f>
        <v/>
      </c>
      <c r="E33" s="14"/>
      <c r="F33" s="14" t="str">
        <f>'2BLG'!J$4</f>
        <v/>
      </c>
      <c r="G33" s="14"/>
      <c r="H33" s="14" t="str">
        <f>'2BLG'!N$4</f>
        <v/>
      </c>
      <c r="I33" s="14"/>
      <c r="J33" s="14" t="str">
        <f>'2BLG'!R$4</f>
        <v/>
      </c>
      <c r="K33" s="14"/>
      <c r="M33" s="10" t="str">
        <f ca="1">IFERROR(__xludf.DUMMYFUNCTION("""COMPUTED_VALUE"""),"Goenaga M Jose")</f>
        <v>Goenaga M Jose</v>
      </c>
      <c r="N33" s="10" t="str">
        <f ca="1">IFERROR(__xludf.DUMMYFUNCTION("""COMPUTED_VALUE"""),"Alvarez Alejandra")</f>
        <v>Alvarez Alejandra</v>
      </c>
      <c r="O33" s="10" t="str">
        <f ca="1">IFERROR(__xludf.DUMMYFUNCTION("""COMPUTED_VALUE"""),"Antonucci Solange")</f>
        <v>Antonucci Solange</v>
      </c>
      <c r="P33" s="10" t="str">
        <f ca="1">IFERROR(__xludf.DUMMYFUNCTION("""COMPUTED_VALUE"""),"Rotondaro Analia")</f>
        <v>Rotondaro Analia</v>
      </c>
      <c r="Q33" s="10" t="str">
        <f ca="1">IFERROR(__xludf.DUMMYFUNCTION("""COMPUTED_VALUE"""),"Benitez Laura")</f>
        <v>Benitez Laura</v>
      </c>
      <c r="S33" s="10" t="str">
        <f ca="1">IFERROR(__xludf.DUMMYFUNCTION("""COMPUTED_VALUE"""),"Goenaga M Jose")</f>
        <v>Goenaga M Jose</v>
      </c>
      <c r="T33" s="10" t="str">
        <f ca="1">IFERROR(__xludf.DUMMYFUNCTION("""COMPUTED_VALUE"""),"Alvarez Alejandra")</f>
        <v>Alvarez Alejandra</v>
      </c>
      <c r="U33" s="10" t="str">
        <f ca="1">IFERROR(__xludf.DUMMYFUNCTION("""COMPUTED_VALUE"""),"Antonucci Solange")</f>
        <v>Antonucci Solange</v>
      </c>
      <c r="V33" s="10" t="str">
        <f ca="1">IFERROR(__xludf.DUMMYFUNCTION("""COMPUTED_VALUE"""),"Rotondaro Analia")</f>
        <v>Rotondaro Analia</v>
      </c>
      <c r="W33" s="10" t="str">
        <f ca="1">IFERROR(__xludf.DUMMYFUNCTION("""COMPUTED_VALUE"""),"Benitez Laura")</f>
        <v>Benitez Laura</v>
      </c>
      <c r="Y33" s="10" t="s">
        <v>126</v>
      </c>
      <c r="Z33" s="10" t="s">
        <v>132</v>
      </c>
      <c r="AA33" s="10" t="s">
        <v>133</v>
      </c>
      <c r="AB33" s="10" t="s">
        <v>134</v>
      </c>
      <c r="AC33" s="10" t="s">
        <v>135</v>
      </c>
      <c r="AE33" s="10" t="str">
        <f t="shared" si="0"/>
        <v>Ritter Alejandra</v>
      </c>
      <c r="AF33" s="10" t="str">
        <f t="shared" si="1"/>
        <v>Rodriguez Fernanda</v>
      </c>
      <c r="AG33" s="10" t="str">
        <f t="shared" si="2"/>
        <v>Saad Soledad</v>
      </c>
      <c r="AH33" s="10" t="str">
        <f t="shared" si="3"/>
        <v>Rotondaro Analia</v>
      </c>
      <c r="AI33" s="10" t="str">
        <f t="shared" si="4"/>
        <v>Rosso Ubertino</v>
      </c>
      <c r="AK33" s="10" t="str">
        <f ca="1">IFERROR(__xludf.DUMMYFUNCTION("""COMPUTED_VALUE"""),"Ritter Alejandra")</f>
        <v>Ritter Alejandra</v>
      </c>
      <c r="AL33" s="10" t="str">
        <f ca="1">IFERROR(__xludf.DUMMYFUNCTION("""COMPUTED_VALUE"""),"Rodriguez Fernanda")</f>
        <v>Rodriguez Fernanda</v>
      </c>
      <c r="AM33" s="10" t="str">
        <f ca="1">IFERROR(__xludf.DUMMYFUNCTION("""COMPUTED_VALUE"""),"Saad Soledad")</f>
        <v>Saad Soledad</v>
      </c>
      <c r="AN33" s="10" t="str">
        <f ca="1">IFERROR(__xludf.DUMMYFUNCTION("""COMPUTED_VALUE"""),"Rotondaro Analia")</f>
        <v>Rotondaro Analia</v>
      </c>
      <c r="AO33" s="10" t="str">
        <f ca="1">IFERROR(__xludf.DUMMYFUNCTION("""COMPUTED_VALUE"""),"Rosso Ubertino")</f>
        <v>Rosso Ubertino</v>
      </c>
      <c r="AQ33" s="10" t="s">
        <v>130</v>
      </c>
      <c r="AR33" s="10" t="s">
        <v>134</v>
      </c>
      <c r="AS33" s="10" t="s">
        <v>137</v>
      </c>
      <c r="AT33" s="10" t="s">
        <v>138</v>
      </c>
      <c r="AU33" s="10" t="s">
        <v>133</v>
      </c>
      <c r="AW33" s="10" t="str">
        <f t="shared" si="5"/>
        <v>Romero Patricia</v>
      </c>
      <c r="AX33" s="2" t="e">
        <f t="shared" ca="1" si="6"/>
        <v>#NAME?</v>
      </c>
      <c r="AY33" s="10" t="str">
        <f t="shared" si="7"/>
        <v>Rotondaro Analia</v>
      </c>
      <c r="AZ33" s="2" t="e">
        <f t="shared" ca="1" si="8"/>
        <v>#NAME?</v>
      </c>
      <c r="BA33" s="10" t="str">
        <f t="shared" si="9"/>
        <v>Schiaffino, Gabriela</v>
      </c>
      <c r="BB33" s="2" t="e">
        <f t="shared" ca="1" si="10"/>
        <v>#NAME?</v>
      </c>
      <c r="BC33" s="10" t="str">
        <f t="shared" si="11"/>
        <v>Ruszaj Pablo</v>
      </c>
      <c r="BD33" s="2" t="e">
        <f t="shared" ca="1" si="12"/>
        <v>#NAME?</v>
      </c>
      <c r="BE33" s="10" t="str">
        <f t="shared" si="13"/>
        <v>Saad Soledad</v>
      </c>
      <c r="BF33" s="2" t="e">
        <f t="shared" ca="1" si="14"/>
        <v>#NAME?</v>
      </c>
      <c r="BL33" s="6"/>
    </row>
    <row r="34" spans="1:64" ht="12.75">
      <c r="B34" s="14" t="str">
        <f>'2BLG'!B$7</f>
        <v/>
      </c>
      <c r="C34" s="14"/>
      <c r="D34" s="14" t="str">
        <f>'2BLG'!F$7</f>
        <v/>
      </c>
      <c r="E34" s="14"/>
      <c r="F34" s="14" t="str">
        <f>'2BLG'!J$7</f>
        <v>Vizzocero Matias</v>
      </c>
      <c r="G34" s="14"/>
      <c r="H34" s="14" t="str">
        <f>'2BLG'!N$7</f>
        <v/>
      </c>
      <c r="I34" s="14"/>
      <c r="J34" s="14" t="str">
        <f>'2BLG'!R$7</f>
        <v>Nardelli Maximiliano</v>
      </c>
      <c r="K34" s="14"/>
      <c r="M34" s="10" t="str">
        <f ca="1">IFERROR(__xludf.DUMMYFUNCTION("""COMPUTED_VALUE"""),"Cristensen Ignacio")</f>
        <v>Cristensen Ignacio</v>
      </c>
      <c r="N34" s="10" t="str">
        <f ca="1">IFERROR(__xludf.DUMMYFUNCTION("""COMPUTED_VALUE"""),"Urcelay M Belen")</f>
        <v>Urcelay M Belen</v>
      </c>
      <c r="O34" s="10" t="str">
        <f ca="1">IFERROR(__xludf.DUMMYFUNCTION("""COMPUTED_VALUE"""),"Urricelqui Patricio")</f>
        <v>Urricelqui Patricio</v>
      </c>
      <c r="P34" s="10" t="str">
        <f ca="1">IFERROR(__xludf.DUMMYFUNCTION("""COMPUTED_VALUE"""),"Fontana Sonia")</f>
        <v>Fontana Sonia</v>
      </c>
      <c r="Q34" s="10" t="str">
        <f ca="1">IFERROR(__xludf.DUMMYFUNCTION("""COMPUTED_VALUE"""),"Masci Francisco")</f>
        <v>Masci Francisco</v>
      </c>
      <c r="S34" s="10" t="str">
        <f ca="1">IFERROR(__xludf.DUMMYFUNCTION("""COMPUTED_VALUE"""),"Cristensen Ignacio")</f>
        <v>Cristensen Ignacio</v>
      </c>
      <c r="T34" s="10" t="str">
        <f ca="1">IFERROR(__xludf.DUMMYFUNCTION("""COMPUTED_VALUE"""),"Urcelay M Belen")</f>
        <v>Urcelay M Belen</v>
      </c>
      <c r="U34" s="10" t="str">
        <f ca="1">IFERROR(__xludf.DUMMYFUNCTION("""COMPUTED_VALUE"""),"Urricelqui Patricio")</f>
        <v>Urricelqui Patricio</v>
      </c>
      <c r="V34" s="10" t="str">
        <f ca="1">IFERROR(__xludf.DUMMYFUNCTION("""COMPUTED_VALUE"""),"Fontana Sonia")</f>
        <v>Fontana Sonia</v>
      </c>
      <c r="W34" s="10" t="str">
        <f ca="1">IFERROR(__xludf.DUMMYFUNCTION("""COMPUTED_VALUE"""),"Masci Francisco")</f>
        <v>Masci Francisco</v>
      </c>
      <c r="Y34" s="10" t="s">
        <v>130</v>
      </c>
      <c r="Z34" s="10" t="s">
        <v>134</v>
      </c>
      <c r="AA34" s="10" t="s">
        <v>137</v>
      </c>
      <c r="AB34" s="10" t="s">
        <v>138</v>
      </c>
      <c r="AC34" s="10" t="s">
        <v>133</v>
      </c>
      <c r="AE34" s="10" t="str">
        <f t="shared" si="0"/>
        <v>Romero Patricia</v>
      </c>
      <c r="AF34" s="10" t="str">
        <f t="shared" si="1"/>
        <v>Rotondaro Analia</v>
      </c>
      <c r="AG34" s="10" t="str">
        <f t="shared" si="2"/>
        <v>Schiaffino, Gabriela</v>
      </c>
      <c r="AH34" s="10" t="str">
        <f t="shared" si="3"/>
        <v>Ruszaj Pablo</v>
      </c>
      <c r="AI34" s="10" t="str">
        <f t="shared" si="4"/>
        <v>Saad Soledad</v>
      </c>
      <c r="AK34" s="10" t="str">
        <f ca="1">IFERROR(__xludf.DUMMYFUNCTION("""COMPUTED_VALUE"""),"Romero Patricia")</f>
        <v>Romero Patricia</v>
      </c>
      <c r="AL34" s="10" t="str">
        <f ca="1">IFERROR(__xludf.DUMMYFUNCTION("""COMPUTED_VALUE"""),"Rotondaro Analia")</f>
        <v>Rotondaro Analia</v>
      </c>
      <c r="AM34" s="10" t="str">
        <f ca="1">IFERROR(__xludf.DUMMYFUNCTION("""COMPUTED_VALUE"""),"Schiaffino, Gabriela")</f>
        <v>Schiaffino, Gabriela</v>
      </c>
      <c r="AN34" s="10" t="str">
        <f ca="1">IFERROR(__xludf.DUMMYFUNCTION("""COMPUTED_VALUE"""),"Ruszaj Pablo")</f>
        <v>Ruszaj Pablo</v>
      </c>
      <c r="AO34" s="10" t="str">
        <f ca="1">IFERROR(__xludf.DUMMYFUNCTION("""COMPUTED_VALUE"""),"Saad Soledad")</f>
        <v>Saad Soledad</v>
      </c>
      <c r="AQ34" s="10" t="s">
        <v>134</v>
      </c>
      <c r="AR34" s="10" t="s">
        <v>139</v>
      </c>
      <c r="AS34" s="10" t="s">
        <v>140</v>
      </c>
      <c r="AT34" s="10" t="s">
        <v>139</v>
      </c>
      <c r="AU34" s="10" t="s">
        <v>141</v>
      </c>
      <c r="AW34" s="10" t="str">
        <f t="shared" si="5"/>
        <v>Rotondaro Analia</v>
      </c>
      <c r="AX34" s="2" t="e">
        <f t="shared" ca="1" si="6"/>
        <v>#NAME?</v>
      </c>
      <c r="AY34" s="10" t="str">
        <f t="shared" si="7"/>
        <v>Sampedro Barbara</v>
      </c>
      <c r="AZ34" s="2" t="e">
        <f t="shared" ca="1" si="8"/>
        <v>#NAME?</v>
      </c>
      <c r="BA34" s="10" t="str">
        <f t="shared" si="9"/>
        <v>Sibolich Amanda</v>
      </c>
      <c r="BB34" s="2" t="e">
        <f t="shared" ca="1" si="10"/>
        <v>#NAME?</v>
      </c>
      <c r="BC34" s="10" t="str">
        <f t="shared" si="11"/>
        <v>Sampedro Barbara</v>
      </c>
      <c r="BD34" s="2" t="e">
        <f t="shared" ca="1" si="12"/>
        <v>#NAME?</v>
      </c>
      <c r="BE34" s="10" t="str">
        <f t="shared" si="13"/>
        <v>Santisteban Maria Eva</v>
      </c>
      <c r="BF34" s="2" t="e">
        <f t="shared" ca="1" si="14"/>
        <v>#NAME?</v>
      </c>
      <c r="BL34" s="6"/>
    </row>
    <row r="35" spans="1:64" ht="12.75">
      <c r="B35" s="14" t="str">
        <f>'2BLG'!B$10</f>
        <v/>
      </c>
      <c r="C35" s="14"/>
      <c r="D35" s="14" t="str">
        <f>'2BLG'!F$10</f>
        <v>Fusionado con Q</v>
      </c>
      <c r="E35" s="14"/>
      <c r="F35" s="14" t="str">
        <f>'2BLG'!J$10</f>
        <v>Vizzocero Matias</v>
      </c>
      <c r="G35" s="14"/>
      <c r="H35" s="14" t="str">
        <f>'2BLG'!N$10</f>
        <v>Schiaffino Gabriela</v>
      </c>
      <c r="I35" s="14"/>
      <c r="J35" s="14" t="str">
        <f>'2BLG'!R$10</f>
        <v>Nardelli Maximiliano</v>
      </c>
      <c r="K35" s="14"/>
      <c r="M35" s="10" t="str">
        <f ca="1">IFERROR(__xludf.DUMMYFUNCTION("""COMPUTED_VALUE"""),"Alvarez Alejandra")</f>
        <v>Alvarez Alejandra</v>
      </c>
      <c r="N35" s="10" t="str">
        <f ca="1">IFERROR(__xludf.DUMMYFUNCTION("""COMPUTED_VALUE"""),"Perez Veronica")</f>
        <v>Perez Veronica</v>
      </c>
      <c r="O35" s="10" t="str">
        <f ca="1">IFERROR(__xludf.DUMMYFUNCTION("""COMPUTED_VALUE"""),"Barbosa Laura")</f>
        <v>Barbosa Laura</v>
      </c>
      <c r="P35" s="10" t="str">
        <f ca="1">IFERROR(__xludf.DUMMYFUNCTION("""COMPUTED_VALUE"""),"Mansilla Graciela")</f>
        <v>Mansilla Graciela</v>
      </c>
      <c r="Q35" s="10" t="str">
        <f ca="1">IFERROR(__xludf.DUMMYFUNCTION("""COMPUTED_VALUE"""),"Ponce Rosana")</f>
        <v>Ponce Rosana</v>
      </c>
      <c r="S35" s="10" t="str">
        <f ca="1">IFERROR(__xludf.DUMMYFUNCTION("""COMPUTED_VALUE"""),"Alvarez Alejandra")</f>
        <v>Alvarez Alejandra</v>
      </c>
      <c r="T35" s="10" t="str">
        <f ca="1">IFERROR(__xludf.DUMMYFUNCTION("""COMPUTED_VALUE"""),"Perez Veronica")</f>
        <v>Perez Veronica</v>
      </c>
      <c r="U35" s="10" t="str">
        <f ca="1">IFERROR(__xludf.DUMMYFUNCTION("""COMPUTED_VALUE"""),"Barbosa Laura")</f>
        <v>Barbosa Laura</v>
      </c>
      <c r="V35" s="10" t="str">
        <f ca="1">IFERROR(__xludf.DUMMYFUNCTION("""COMPUTED_VALUE"""),"Mansilla Graciela")</f>
        <v>Mansilla Graciela</v>
      </c>
      <c r="W35" s="10" t="str">
        <f ca="1">IFERROR(__xludf.DUMMYFUNCTION("""COMPUTED_VALUE"""),"Ponce Rosana")</f>
        <v>Ponce Rosana</v>
      </c>
      <c r="Y35" s="10" t="s">
        <v>134</v>
      </c>
      <c r="Z35" s="10" t="s">
        <v>139</v>
      </c>
      <c r="AA35" s="10" t="s">
        <v>140</v>
      </c>
      <c r="AB35" s="10" t="s">
        <v>139</v>
      </c>
      <c r="AC35" s="10" t="s">
        <v>141</v>
      </c>
      <c r="AE35" s="10" t="str">
        <f t="shared" ref="AE35:AE66" si="15">IF(OR(Y35="---",Y35=""),"zzz",Y35)</f>
        <v>Rotondaro Analia</v>
      </c>
      <c r="AF35" s="10" t="str">
        <f t="shared" ref="AF35:AF66" si="16">IF(OR(Z35="---",Z35=""),"zzz",Z35)</f>
        <v>Sampedro Barbara</v>
      </c>
      <c r="AG35" s="10" t="str">
        <f t="shared" ref="AG35:AG66" si="17">IF(OR(AA35="---",AA35=""),"zzz",AA35)</f>
        <v>Sibolich Amanda</v>
      </c>
      <c r="AH35" s="10" t="str">
        <f t="shared" ref="AH35:AH66" si="18">IF(OR(AB35="---",AB35=""),"zzz",AB35)</f>
        <v>Sampedro Barbara</v>
      </c>
      <c r="AI35" s="10" t="str">
        <f t="shared" ref="AI35:AI66" si="19">IF(OR(AC35="---",AC35=""),"zzz",AC35)</f>
        <v>Santisteban Maria Eva</v>
      </c>
      <c r="AK35" s="10" t="str">
        <f ca="1">IFERROR(__xludf.DUMMYFUNCTION("""COMPUTED_VALUE"""),"Rotondaro Analia")</f>
        <v>Rotondaro Analia</v>
      </c>
      <c r="AL35" s="10" t="str">
        <f ca="1">IFERROR(__xludf.DUMMYFUNCTION("""COMPUTED_VALUE"""),"Sampedro Barbara")</f>
        <v>Sampedro Barbara</v>
      </c>
      <c r="AM35" s="10" t="str">
        <f ca="1">IFERROR(__xludf.DUMMYFUNCTION("""COMPUTED_VALUE"""),"Sibolich Amanda")</f>
        <v>Sibolich Amanda</v>
      </c>
      <c r="AN35" s="10" t="str">
        <f ca="1">IFERROR(__xludf.DUMMYFUNCTION("""COMPUTED_VALUE"""),"Sampedro Barbara")</f>
        <v>Sampedro Barbara</v>
      </c>
      <c r="AO35" s="10" t="str">
        <f ca="1">IFERROR(__xludf.DUMMYFUNCTION("""COMPUTED_VALUE"""),"Santisteban Maria Eva")</f>
        <v>Santisteban Maria Eva</v>
      </c>
      <c r="AQ35" s="10" t="s">
        <v>139</v>
      </c>
      <c r="AR35" s="10" t="s">
        <v>142</v>
      </c>
      <c r="AS35" s="10" t="s">
        <v>143</v>
      </c>
      <c r="AT35" s="10" t="s">
        <v>140</v>
      </c>
      <c r="AU35" s="10" t="s">
        <v>144</v>
      </c>
      <c r="AW35" s="10" t="str">
        <f t="shared" si="5"/>
        <v>Sampedro Barbara</v>
      </c>
      <c r="AX35" s="2" t="e">
        <f t="shared" ca="1" si="6"/>
        <v>#NAME?</v>
      </c>
      <c r="AY35" s="10" t="str">
        <f t="shared" si="7"/>
        <v>Sanchez Pirra Oriana</v>
      </c>
      <c r="AZ35" s="2" t="e">
        <f t="shared" ca="1" si="8"/>
        <v>#NAME?</v>
      </c>
      <c r="BA35" s="10" t="str">
        <f t="shared" si="9"/>
        <v>Urcelay Belen</v>
      </c>
      <c r="BB35" s="2" t="e">
        <f t="shared" ca="1" si="10"/>
        <v>#NAME?</v>
      </c>
      <c r="BC35" s="10" t="str">
        <f t="shared" si="11"/>
        <v>Sibolich Amanda</v>
      </c>
      <c r="BD35" s="2" t="e">
        <f t="shared" ca="1" si="12"/>
        <v>#NAME?</v>
      </c>
      <c r="BE35" s="10" t="str">
        <f t="shared" si="13"/>
        <v>Tripoli Luis</v>
      </c>
      <c r="BF35" s="2" t="e">
        <f t="shared" ca="1" si="14"/>
        <v>#NAME?</v>
      </c>
      <c r="BL35" s="6"/>
    </row>
    <row r="36" spans="1:64" ht="12.75">
      <c r="B36" s="14" t="str">
        <f>'2BLG'!B$13</f>
        <v/>
      </c>
      <c r="C36" s="14"/>
      <c r="D36" s="14" t="str">
        <f>'2BLG'!F$13</f>
        <v>Fusionado con Q</v>
      </c>
      <c r="E36" s="14"/>
      <c r="F36" s="14" t="str">
        <f>'2BLG'!J$13</f>
        <v>Vizzocero Matias</v>
      </c>
      <c r="G36" s="14"/>
      <c r="H36" s="14" t="str">
        <f>'2BLG'!N$13</f>
        <v>Schiaffino Gabriela</v>
      </c>
      <c r="I36" s="14"/>
      <c r="J36" s="14" t="str">
        <f>'2BLG'!R$13</f>
        <v>Nardelli Maximiliano</v>
      </c>
      <c r="K36" s="14"/>
      <c r="M36" s="10" t="str">
        <f ca="1">IFERROR(__xludf.DUMMYFUNCTION("""COMPUTED_VALUE"""),"Porto Flavia")</f>
        <v>Porto Flavia</v>
      </c>
      <c r="N36" s="10" t="str">
        <f ca="1">IFERROR(__xludf.DUMMYFUNCTION("""COMPUTED_VALUE"""),"Rodriguez Fernanda")</f>
        <v>Rodriguez Fernanda</v>
      </c>
      <c r="O36" s="10" t="str">
        <f ca="1">IFERROR(__xludf.DUMMYFUNCTION("""COMPUTED_VALUE"""),"Castellón Sabina")</f>
        <v>Castellón Sabina</v>
      </c>
      <c r="P36" s="10" t="str">
        <f ca="1">IFERROR(__xludf.DUMMYFUNCTION("""COMPUTED_VALUE"""),"Wuirnos Natalia")</f>
        <v>Wuirnos Natalia</v>
      </c>
      <c r="Q36" s="10" t="str">
        <f ca="1">IFERROR(__xludf.DUMMYFUNCTION("""COMPUTED_VALUE"""),"Santisteban Maria Eva")</f>
        <v>Santisteban Maria Eva</v>
      </c>
      <c r="S36" s="10" t="str">
        <f ca="1">IFERROR(__xludf.DUMMYFUNCTION("""COMPUTED_VALUE"""),"Porto Flavia")</f>
        <v>Porto Flavia</v>
      </c>
      <c r="T36" s="10" t="str">
        <f ca="1">IFERROR(__xludf.DUMMYFUNCTION("""COMPUTED_VALUE"""),"Rodriguez Fernanda")</f>
        <v>Rodriguez Fernanda</v>
      </c>
      <c r="U36" s="10" t="str">
        <f ca="1">IFERROR(__xludf.DUMMYFUNCTION("""COMPUTED_VALUE"""),"Castellón Sabina")</f>
        <v>Castellón Sabina</v>
      </c>
      <c r="V36" s="10" t="str">
        <f ca="1">IFERROR(__xludf.DUMMYFUNCTION("""COMPUTED_VALUE"""),"Wuirnos Natalia")</f>
        <v>Wuirnos Natalia</v>
      </c>
      <c r="W36" s="10" t="str">
        <f ca="1">IFERROR(__xludf.DUMMYFUNCTION("""COMPUTED_VALUE"""),"Santisteban Maria Eva")</f>
        <v>Santisteban Maria Eva</v>
      </c>
      <c r="Y36" s="10" t="s">
        <v>139</v>
      </c>
      <c r="Z36" s="10" t="s">
        <v>142</v>
      </c>
      <c r="AA36" s="10" t="s">
        <v>143</v>
      </c>
      <c r="AB36" s="10" t="s">
        <v>140</v>
      </c>
      <c r="AC36" s="10" t="s">
        <v>144</v>
      </c>
      <c r="AE36" s="10" t="str">
        <f t="shared" si="15"/>
        <v>Sampedro Barbara</v>
      </c>
      <c r="AF36" s="10" t="str">
        <f t="shared" si="16"/>
        <v>Sanchez Pirra Oriana</v>
      </c>
      <c r="AG36" s="10" t="str">
        <f t="shared" si="17"/>
        <v>Urcelay Belen</v>
      </c>
      <c r="AH36" s="10" t="str">
        <f t="shared" si="18"/>
        <v>Sibolich Amanda</v>
      </c>
      <c r="AI36" s="10" t="str">
        <f t="shared" si="19"/>
        <v>Tripoli Luis</v>
      </c>
      <c r="AK36" s="10" t="str">
        <f ca="1">IFERROR(__xludf.DUMMYFUNCTION("""COMPUTED_VALUE"""),"Sampedro Barbara")</f>
        <v>Sampedro Barbara</v>
      </c>
      <c r="AL36" s="10" t="str">
        <f ca="1">IFERROR(__xludf.DUMMYFUNCTION("""COMPUTED_VALUE"""),"Sanchez Pirra Oriana")</f>
        <v>Sanchez Pirra Oriana</v>
      </c>
      <c r="AM36" s="10" t="str">
        <f ca="1">IFERROR(__xludf.DUMMYFUNCTION("""COMPUTED_VALUE"""),"Urcelay Belen")</f>
        <v>Urcelay Belen</v>
      </c>
      <c r="AN36" s="10" t="str">
        <f ca="1">IFERROR(__xludf.DUMMYFUNCTION("""COMPUTED_VALUE"""),"Sibolich Amanda")</f>
        <v>Sibolich Amanda</v>
      </c>
      <c r="AO36" s="10" t="str">
        <f ca="1">IFERROR(__xludf.DUMMYFUNCTION("""COMPUTED_VALUE"""),"Tripoli Luis")</f>
        <v>Tripoli Luis</v>
      </c>
      <c r="AQ36" s="10" t="s">
        <v>145</v>
      </c>
      <c r="AR36" s="10" t="s">
        <v>145</v>
      </c>
      <c r="AS36" s="10" t="s">
        <v>146</v>
      </c>
      <c r="AT36" s="10" t="s">
        <v>147</v>
      </c>
      <c r="AU36" s="10" t="s">
        <v>148</v>
      </c>
      <c r="AW36" s="10" t="str">
        <f t="shared" si="5"/>
        <v>Santos Susana</v>
      </c>
      <c r="AX36" s="2" t="e">
        <f t="shared" ca="1" si="6"/>
        <v>#NAME?</v>
      </c>
      <c r="AY36" s="10" t="str">
        <f t="shared" si="7"/>
        <v>Santos Susana</v>
      </c>
      <c r="AZ36" s="2" t="e">
        <f t="shared" ca="1" si="8"/>
        <v>#NAME?</v>
      </c>
      <c r="BA36" s="10" t="str">
        <f t="shared" si="9"/>
        <v>Urricelqui Patricio</v>
      </c>
      <c r="BB36" s="2" t="e">
        <f t="shared" ca="1" si="10"/>
        <v>#NAME?</v>
      </c>
      <c r="BC36" s="10" t="str">
        <f t="shared" si="11"/>
        <v>Vazquez Mayoral Betiana</v>
      </c>
      <c r="BD36" s="2" t="e">
        <f t="shared" ca="1" si="12"/>
        <v>#NAME?</v>
      </c>
      <c r="BE36" s="10" t="str">
        <f t="shared" si="13"/>
        <v>Urcelay M Belen</v>
      </c>
      <c r="BF36" s="2" t="e">
        <f t="shared" ca="1" si="14"/>
        <v>#NAME?</v>
      </c>
      <c r="BL36" s="6"/>
    </row>
    <row r="37" spans="1:64" ht="12.75">
      <c r="B37" s="14" t="str">
        <f>'2BLG'!B$16</f>
        <v>Fusionado con Q</v>
      </c>
      <c r="C37" s="14"/>
      <c r="D37" s="14" t="str">
        <f>'2BLG'!F$16</f>
        <v>Fusionado con Q</v>
      </c>
      <c r="E37" s="14"/>
      <c r="F37" s="14" t="str">
        <f>'2BLG'!J$16</f>
        <v>Frontera Evelyn</v>
      </c>
      <c r="G37" s="14"/>
      <c r="H37" s="14" t="str">
        <f>'2BLG'!N$16</f>
        <v>Fusionado con Q</v>
      </c>
      <c r="I37" s="14"/>
      <c r="J37" s="14" t="str">
        <f>'2BLG'!R$16</f>
        <v>Fusionado con Q</v>
      </c>
      <c r="K37" s="14"/>
      <c r="M37" s="10" t="str">
        <f ca="1">IFERROR(__xludf.DUMMYFUNCTION("""COMPUTED_VALUE"""),"Dominguez Romina")</f>
        <v>Dominguez Romina</v>
      </c>
      <c r="N37" s="10" t="str">
        <f ca="1">IFERROR(__xludf.DUMMYFUNCTION("""COMPUTED_VALUE"""),"Braile Belen")</f>
        <v>Braile Belen</v>
      </c>
      <c r="O37" s="10" t="str">
        <f ca="1">IFERROR(__xludf.DUMMYFUNCTION("""COMPUTED_VALUE"""),"Gimenez Susana")</f>
        <v>Gimenez Susana</v>
      </c>
      <c r="P37" s="10" t="str">
        <f ca="1">IFERROR(__xludf.DUMMYFUNCTION("""COMPUTED_VALUE"""),"Castellon Sabina")</f>
        <v>Castellon Sabina</v>
      </c>
      <c r="Q37" s="10" t="str">
        <f ca="1">IFERROR(__xludf.DUMMYFUNCTION("""COMPUTED_VALUE"""),"Goenaga M Jose")</f>
        <v>Goenaga M Jose</v>
      </c>
      <c r="S37" s="10" t="str">
        <f ca="1">IFERROR(__xludf.DUMMYFUNCTION("""COMPUTED_VALUE"""),"Dominguez Romina")</f>
        <v>Dominguez Romina</v>
      </c>
      <c r="T37" s="10" t="str">
        <f ca="1">IFERROR(__xludf.DUMMYFUNCTION("""COMPUTED_VALUE"""),"Braile Belen")</f>
        <v>Braile Belen</v>
      </c>
      <c r="U37" s="10" t="str">
        <f ca="1">IFERROR(__xludf.DUMMYFUNCTION("""COMPUTED_VALUE"""),"Gimenez Susana")</f>
        <v>Gimenez Susana</v>
      </c>
      <c r="V37" s="10" t="str">
        <f ca="1">IFERROR(__xludf.DUMMYFUNCTION("""COMPUTED_VALUE"""),"Castellon Sabina")</f>
        <v>Castellon Sabina</v>
      </c>
      <c r="W37" s="10" t="str">
        <f ca="1">IFERROR(__xludf.DUMMYFUNCTION("""COMPUTED_VALUE"""),"Goenaga M Jose")</f>
        <v>Goenaga M Jose</v>
      </c>
      <c r="Y37" s="10" t="s">
        <v>145</v>
      </c>
      <c r="Z37" s="10" t="s">
        <v>145</v>
      </c>
      <c r="AA37" s="10" t="s">
        <v>146</v>
      </c>
      <c r="AB37" s="10" t="s">
        <v>147</v>
      </c>
      <c r="AC37" s="10" t="s">
        <v>148</v>
      </c>
      <c r="AE37" s="10" t="str">
        <f t="shared" si="15"/>
        <v>Santos Susana</v>
      </c>
      <c r="AF37" s="10" t="str">
        <f t="shared" si="16"/>
        <v>Santos Susana</v>
      </c>
      <c r="AG37" s="10" t="str">
        <f t="shared" si="17"/>
        <v>Urricelqui Patricio</v>
      </c>
      <c r="AH37" s="10" t="str">
        <f t="shared" si="18"/>
        <v>Vazquez Mayoral Betiana</v>
      </c>
      <c r="AI37" s="10" t="str">
        <f t="shared" si="19"/>
        <v>Urcelay M Belen</v>
      </c>
      <c r="AK37" s="10" t="str">
        <f ca="1">IFERROR(__xludf.DUMMYFUNCTION("""COMPUTED_VALUE"""),"Santos Susana")</f>
        <v>Santos Susana</v>
      </c>
      <c r="AL37" s="10" t="str">
        <f ca="1">IFERROR(__xludf.DUMMYFUNCTION("""COMPUTED_VALUE"""),"Santos Susana")</f>
        <v>Santos Susana</v>
      </c>
      <c r="AM37" s="10" t="str">
        <f ca="1">IFERROR(__xludf.DUMMYFUNCTION("""COMPUTED_VALUE"""),"Urricelqui Patricio")</f>
        <v>Urricelqui Patricio</v>
      </c>
      <c r="AN37" s="10" t="str">
        <f ca="1">IFERROR(__xludf.DUMMYFUNCTION("""COMPUTED_VALUE"""),"Vazquez Mayoral Betiana")</f>
        <v>Vazquez Mayoral Betiana</v>
      </c>
      <c r="AO37" s="10" t="str">
        <f ca="1">IFERROR(__xludf.DUMMYFUNCTION("""COMPUTED_VALUE"""),"Urcelay M Belen")</f>
        <v>Urcelay M Belen</v>
      </c>
      <c r="AQ37" s="10" t="s">
        <v>149</v>
      </c>
      <c r="AR37" s="10" t="s">
        <v>148</v>
      </c>
      <c r="AS37" s="10" t="s">
        <v>147</v>
      </c>
      <c r="AT37" s="10" t="s">
        <v>150</v>
      </c>
      <c r="AU37" s="10" t="s">
        <v>150</v>
      </c>
      <c r="AW37" s="10" t="str">
        <f t="shared" si="5"/>
        <v>Schiaffino Gabriela</v>
      </c>
      <c r="AX37" s="2" t="e">
        <f t="shared" ca="1" si="6"/>
        <v>#NAME?</v>
      </c>
      <c r="AY37" s="10" t="str">
        <f t="shared" si="7"/>
        <v>Urcelay M Belen</v>
      </c>
      <c r="AZ37" s="2" t="e">
        <f t="shared" ca="1" si="8"/>
        <v>#NAME?</v>
      </c>
      <c r="BA37" s="10" t="str">
        <f t="shared" si="9"/>
        <v>Vazquez Mayoral Betiana</v>
      </c>
      <c r="BB37" s="2" t="e">
        <f t="shared" ca="1" si="10"/>
        <v>#NAME?</v>
      </c>
      <c r="BC37" s="10" t="str">
        <f t="shared" si="11"/>
        <v>Vilan Ester</v>
      </c>
      <c r="BD37" s="2" t="e">
        <f t="shared" ca="1" si="12"/>
        <v>#NAME?</v>
      </c>
      <c r="BE37" s="10" t="str">
        <f t="shared" si="13"/>
        <v>Vilan Ester</v>
      </c>
      <c r="BF37" s="2" t="e">
        <f t="shared" ca="1" si="14"/>
        <v>#NAME?</v>
      </c>
      <c r="BL37" s="6"/>
    </row>
    <row r="38" spans="1:64" ht="12.75">
      <c r="B38" s="14" t="str">
        <f>'2BLG'!B$19</f>
        <v>Fusionado con Q</v>
      </c>
      <c r="C38" s="14"/>
      <c r="D38" s="14" t="str">
        <f>'2BLG'!F$19</f>
        <v>Fusionado con Q</v>
      </c>
      <c r="E38" s="14">
        <f>'1BLG'!E$19</f>
        <v>0</v>
      </c>
      <c r="F38" s="14" t="str">
        <f>'1BLG'!J$19</f>
        <v>Vizzocero Matias</v>
      </c>
      <c r="G38" s="14"/>
      <c r="H38" s="14" t="str">
        <f>'2BLG'!N$19</f>
        <v>Fusionado con Q</v>
      </c>
      <c r="I38" s="14"/>
      <c r="J38" s="14" t="str">
        <f>'2BLG'!R$19</f>
        <v>Fusionado con Q</v>
      </c>
      <c r="K38" s="14"/>
      <c r="M38" s="10" t="str">
        <f ca="1">IFERROR(__xludf.DUMMYFUNCTION("""COMPUTED_VALUE"""),"Dawidiuk Luciano")</f>
        <v>Dawidiuk Luciano</v>
      </c>
      <c r="N38" s="10" t="str">
        <f ca="1">IFERROR(__xludf.DUMMYFUNCTION("""COMPUTED_VALUE"""),"Benitez Laura")</f>
        <v>Benitez Laura</v>
      </c>
      <c r="O38" s="10" t="str">
        <f ca="1">IFERROR(__xludf.DUMMYFUNCTION("""COMPUTED_VALUE"""),"Vazquez Mayoral Betiana")</f>
        <v>Vazquez Mayoral Betiana</v>
      </c>
      <c r="P38" s="10" t="str">
        <f ca="1">IFERROR(__xludf.DUMMYFUNCTION("""COMPUTED_VALUE"""),"La Torre Vanesa")</f>
        <v>La Torre Vanesa</v>
      </c>
      <c r="Q38" s="10"/>
      <c r="S38" s="10" t="str">
        <f ca="1">IFERROR(__xludf.DUMMYFUNCTION("""COMPUTED_VALUE"""),"Dawidiuk Luciano")</f>
        <v>Dawidiuk Luciano</v>
      </c>
      <c r="T38" s="10" t="str">
        <f ca="1">IFERROR(__xludf.DUMMYFUNCTION("""COMPUTED_VALUE"""),"Benitez Laura")</f>
        <v>Benitez Laura</v>
      </c>
      <c r="U38" s="10" t="str">
        <f ca="1">IFERROR(__xludf.DUMMYFUNCTION("""COMPUTED_VALUE"""),"Vazquez Mayoral Betiana")</f>
        <v>Vazquez Mayoral Betiana</v>
      </c>
      <c r="V38" s="10" t="str">
        <f ca="1">IFERROR(__xludf.DUMMYFUNCTION("""COMPUTED_VALUE"""),"La Torre Vanesa")</f>
        <v>La Torre Vanesa</v>
      </c>
      <c r="W38" s="10"/>
      <c r="Y38" s="10" t="s">
        <v>149</v>
      </c>
      <c r="Z38" s="10" t="s">
        <v>148</v>
      </c>
      <c r="AA38" s="10" t="s">
        <v>147</v>
      </c>
      <c r="AB38" s="10" t="s">
        <v>150</v>
      </c>
      <c r="AC38" s="10" t="s">
        <v>150</v>
      </c>
      <c r="AE38" s="10" t="str">
        <f t="shared" si="15"/>
        <v>Schiaffino Gabriela</v>
      </c>
      <c r="AF38" s="10" t="str">
        <f t="shared" si="16"/>
        <v>Urcelay M Belen</v>
      </c>
      <c r="AG38" s="10" t="str">
        <f t="shared" si="17"/>
        <v>Vazquez Mayoral Betiana</v>
      </c>
      <c r="AH38" s="10" t="str">
        <f t="shared" si="18"/>
        <v>Vilan Ester</v>
      </c>
      <c r="AI38" s="10" t="str">
        <f t="shared" si="19"/>
        <v>Vilan Ester</v>
      </c>
      <c r="AK38" s="10" t="str">
        <f ca="1">IFERROR(__xludf.DUMMYFUNCTION("""COMPUTED_VALUE"""),"Schiaffino Gabriela")</f>
        <v>Schiaffino Gabriela</v>
      </c>
      <c r="AL38" s="10" t="str">
        <f ca="1">IFERROR(__xludf.DUMMYFUNCTION("""COMPUTED_VALUE"""),"Urcelay M Belen")</f>
        <v>Urcelay M Belen</v>
      </c>
      <c r="AM38" s="10" t="str">
        <f ca="1">IFERROR(__xludf.DUMMYFUNCTION("""COMPUTED_VALUE"""),"Vazquez Mayoral Betiana")</f>
        <v>Vazquez Mayoral Betiana</v>
      </c>
      <c r="AN38" s="10" t="str">
        <f ca="1">IFERROR(__xludf.DUMMYFUNCTION("""COMPUTED_VALUE"""),"Vilan Ester")</f>
        <v>Vilan Ester</v>
      </c>
      <c r="AO38" s="10" t="str">
        <f ca="1">IFERROR(__xludf.DUMMYFUNCTION("""COMPUTED_VALUE"""),"Vilan Ester")</f>
        <v>Vilan Ester</v>
      </c>
      <c r="AQ38" s="10" t="s">
        <v>143</v>
      </c>
      <c r="AR38" s="10" t="s">
        <v>146</v>
      </c>
      <c r="AS38" s="10" t="s">
        <v>150</v>
      </c>
      <c r="AT38" s="10" t="s">
        <v>151</v>
      </c>
      <c r="AU38" s="10" t="s">
        <v>152</v>
      </c>
      <c r="AW38" s="10" t="str">
        <f t="shared" si="5"/>
        <v>Urcelay Belen</v>
      </c>
      <c r="AX38" s="2" t="e">
        <f t="shared" ca="1" si="6"/>
        <v>#NAME?</v>
      </c>
      <c r="AY38" s="10" t="str">
        <f t="shared" si="7"/>
        <v>Urricelqui Patricio</v>
      </c>
      <c r="AZ38" s="2" t="e">
        <f t="shared" ca="1" si="8"/>
        <v>#NAME?</v>
      </c>
      <c r="BA38" s="10" t="str">
        <f t="shared" si="9"/>
        <v>Vilan Ester</v>
      </c>
      <c r="BB38" s="2" t="e">
        <f t="shared" ca="1" si="10"/>
        <v>#NAME?</v>
      </c>
      <c r="BC38" s="10" t="str">
        <f t="shared" si="11"/>
        <v>Wuirnos Natalia</v>
      </c>
      <c r="BD38" s="2" t="e">
        <f t="shared" ca="1" si="12"/>
        <v>#NAME?</v>
      </c>
      <c r="BE38" s="10" t="str">
        <f t="shared" si="13"/>
        <v/>
      </c>
      <c r="BF38" s="2" t="str">
        <f t="shared" si="14"/>
        <v/>
      </c>
      <c r="BL38" s="6"/>
    </row>
    <row r="39" spans="1:64" ht="12.75">
      <c r="A39" s="3" t="s">
        <v>153</v>
      </c>
      <c r="B39" s="7" t="str">
        <f>'3BLG'!B$4</f>
        <v/>
      </c>
      <c r="C39" s="7"/>
      <c r="D39" s="7" t="str">
        <f>'3BLG'!F$4</f>
        <v/>
      </c>
      <c r="E39" s="7"/>
      <c r="F39" s="7" t="str">
        <f>'3BLG'!J$4</f>
        <v/>
      </c>
      <c r="G39" s="7"/>
      <c r="H39" s="7" t="str">
        <f>'3BLG'!N$4</f>
        <v>Vilan Ester</v>
      </c>
      <c r="I39" s="7"/>
      <c r="J39" s="7" t="str">
        <f>'3BLG'!R$4</f>
        <v/>
      </c>
      <c r="K39" s="7"/>
      <c r="M39" s="10" t="str">
        <f ca="1">IFERROR(__xludf.DUMMYFUNCTION("""COMPUTED_VALUE"""),"Rotondaro Analia")</f>
        <v>Rotondaro Analia</v>
      </c>
      <c r="N39" s="10" t="str">
        <f ca="1">IFERROR(__xludf.DUMMYFUNCTION("""COMPUTED_VALUE"""),"Vazquez Mayoral Betiana")</f>
        <v>Vazquez Mayoral Betiana</v>
      </c>
      <c r="O39" s="10" t="str">
        <f ca="1">IFERROR(__xludf.DUMMYFUNCTION("""COMPUTED_VALUE"""),"Requiere Marisa")</f>
        <v>Requiere Marisa</v>
      </c>
      <c r="P39" s="10" t="str">
        <f ca="1">IFERROR(__xludf.DUMMYFUNCTION("""COMPUTED_VALUE"""),"Vazquez Mayoral Betiana")</f>
        <v>Vazquez Mayoral Betiana</v>
      </c>
      <c r="S39" s="10" t="str">
        <f ca="1">IFERROR(__xludf.DUMMYFUNCTION("""COMPUTED_VALUE"""),"Rotondaro Analia")</f>
        <v>Rotondaro Analia</v>
      </c>
      <c r="T39" s="10" t="str">
        <f ca="1">IFERROR(__xludf.DUMMYFUNCTION("""COMPUTED_VALUE"""),"Vazquez Mayoral Betiana")</f>
        <v>Vazquez Mayoral Betiana</v>
      </c>
      <c r="U39" s="10" t="str">
        <f ca="1">IFERROR(__xludf.DUMMYFUNCTION("""COMPUTED_VALUE"""),"Requiere Marisa")</f>
        <v>Requiere Marisa</v>
      </c>
      <c r="V39" s="10" t="str">
        <f ca="1">IFERROR(__xludf.DUMMYFUNCTION("""COMPUTED_VALUE"""),"Vazquez Mayoral Betiana")</f>
        <v>Vazquez Mayoral Betiana</v>
      </c>
      <c r="W39" s="10" t="str">
        <f ca="1">IFERROR(__xludf.DUMMYFUNCTION("""COMPUTED_VALUE"""),"Demarco Monica")</f>
        <v>Demarco Monica</v>
      </c>
      <c r="Y39" s="10" t="s">
        <v>143</v>
      </c>
      <c r="Z39" s="10" t="s">
        <v>146</v>
      </c>
      <c r="AA39" s="10" t="s">
        <v>150</v>
      </c>
      <c r="AB39" s="10" t="s">
        <v>151</v>
      </c>
      <c r="AC39" s="10"/>
      <c r="AE39" s="10" t="str">
        <f t="shared" si="15"/>
        <v>Urcelay Belen</v>
      </c>
      <c r="AF39" s="10" t="str">
        <f t="shared" si="16"/>
        <v>Urricelqui Patricio</v>
      </c>
      <c r="AG39" s="10" t="str">
        <f t="shared" si="17"/>
        <v>Vilan Ester</v>
      </c>
      <c r="AH39" s="10" t="str">
        <f t="shared" si="18"/>
        <v>Wuirnos Natalia</v>
      </c>
      <c r="AI39" s="10" t="str">
        <f t="shared" si="19"/>
        <v>zzz</v>
      </c>
      <c r="AK39" s="10" t="str">
        <f ca="1">IFERROR(__xludf.DUMMYFUNCTION("""COMPUTED_VALUE"""),"Urcelay Belen")</f>
        <v>Urcelay Belen</v>
      </c>
      <c r="AL39" s="10" t="str">
        <f ca="1">IFERROR(__xludf.DUMMYFUNCTION("""COMPUTED_VALUE"""),"Urricelqui Patricio")</f>
        <v>Urricelqui Patricio</v>
      </c>
      <c r="AM39" s="10" t="str">
        <f ca="1">IFERROR(__xludf.DUMMYFUNCTION("""COMPUTED_VALUE"""),"Vilan Ester")</f>
        <v>Vilan Ester</v>
      </c>
      <c r="AN39" s="10" t="str">
        <f ca="1">IFERROR(__xludf.DUMMYFUNCTION("""COMPUTED_VALUE"""),"Wuirnos Natalia")</f>
        <v>Wuirnos Natalia</v>
      </c>
      <c r="AO39" s="10"/>
      <c r="AQ39" s="10" t="s">
        <v>154</v>
      </c>
      <c r="AR39" s="10" t="s">
        <v>147</v>
      </c>
      <c r="AS39" s="10" t="s">
        <v>155</v>
      </c>
      <c r="AT39" s="10" t="s">
        <v>152</v>
      </c>
      <c r="AU39" s="10"/>
      <c r="AW39" s="10" t="str">
        <f t="shared" si="5"/>
        <v>Vallerino Cecilia</v>
      </c>
      <c r="AX39" s="2" t="e">
        <f t="shared" ca="1" si="6"/>
        <v>#NAME?</v>
      </c>
      <c r="AY39" s="10" t="str">
        <f t="shared" si="7"/>
        <v>Vazquez Mayoral Betiana</v>
      </c>
      <c r="AZ39" s="2" t="e">
        <f t="shared" ca="1" si="8"/>
        <v>#NAME?</v>
      </c>
      <c r="BA39" s="10" t="str">
        <f t="shared" si="9"/>
        <v>Vizzocero Matias</v>
      </c>
      <c r="BB39" s="2" t="e">
        <f t="shared" ca="1" si="10"/>
        <v>#NAME?</v>
      </c>
      <c r="BC39" s="10" t="str">
        <f t="shared" si="11"/>
        <v/>
      </c>
      <c r="BD39" s="2" t="str">
        <f t="shared" si="12"/>
        <v/>
      </c>
      <c r="BE39" s="10">
        <f t="shared" si="13"/>
        <v>0</v>
      </c>
      <c r="BF39" s="2" t="e">
        <f t="shared" ca="1" si="14"/>
        <v>#NAME?</v>
      </c>
      <c r="BL39" s="6"/>
    </row>
    <row r="40" spans="1:64" ht="12.75">
      <c r="B40" s="7" t="str">
        <f>'3BLG'!B$7</f>
        <v>Martinez Sebastian</v>
      </c>
      <c r="C40" s="7"/>
      <c r="D40" s="7" t="str">
        <f>'3BLG'!F$7</f>
        <v/>
      </c>
      <c r="E40" s="7"/>
      <c r="F40" s="7" t="str">
        <f>'3BLG'!J$7</f>
        <v>Conde Alicia</v>
      </c>
      <c r="G40" s="7"/>
      <c r="H40" s="7" t="str">
        <f>'3BLG'!N$7</f>
        <v>Vilan Ester</v>
      </c>
      <c r="I40" s="7"/>
      <c r="J40" s="7" t="str">
        <f>'3BLG'!R$7</f>
        <v/>
      </c>
      <c r="K40" s="7"/>
      <c r="M40" s="10" t="str">
        <f ca="1">IFERROR(__xludf.DUMMYFUNCTION("""COMPUTED_VALUE"""),"Mansilla Graciela ")</f>
        <v xml:space="preserve">Mansilla Graciela </v>
      </c>
      <c r="N40" s="10" t="str">
        <f ca="1">IFERROR(__xludf.DUMMYFUNCTION("""COMPUTED_VALUE"""),"Requiere Marisa")</f>
        <v>Requiere Marisa</v>
      </c>
      <c r="O40" s="10" t="str">
        <f ca="1">IFERROR(__xludf.DUMMYFUNCTION("""COMPUTED_VALUE"""),"Saad Soledad")</f>
        <v>Saad Soledad</v>
      </c>
      <c r="P40" s="10"/>
      <c r="S40" s="10" t="str">
        <f ca="1">IFERROR(__xludf.DUMMYFUNCTION("""COMPUTED_VALUE"""),"Mansilla Graciela ")</f>
        <v xml:space="preserve">Mansilla Graciela </v>
      </c>
      <c r="T40" s="10" t="str">
        <f ca="1">IFERROR(__xludf.DUMMYFUNCTION("""COMPUTED_VALUE"""),"Requiere Marisa")</f>
        <v>Requiere Marisa</v>
      </c>
      <c r="U40" s="10" t="str">
        <f ca="1">IFERROR(__xludf.DUMMYFUNCTION("""COMPUTED_VALUE"""),"Saad Soledad")</f>
        <v>Saad Soledad</v>
      </c>
      <c r="V40" s="10"/>
      <c r="Y40" s="10" t="s">
        <v>154</v>
      </c>
      <c r="Z40" s="10" t="s">
        <v>147</v>
      </c>
      <c r="AA40" s="10" t="s">
        <v>155</v>
      </c>
      <c r="AB40" s="10"/>
      <c r="AC40" s="10"/>
      <c r="AE40" s="10" t="str">
        <f t="shared" si="15"/>
        <v>Vallerino Cecilia</v>
      </c>
      <c r="AF40" s="10" t="str">
        <f t="shared" si="16"/>
        <v>Vazquez Mayoral Betiana</v>
      </c>
      <c r="AG40" s="10" t="str">
        <f t="shared" si="17"/>
        <v>Vizzocero Matias</v>
      </c>
      <c r="AH40" s="10" t="str">
        <f t="shared" si="18"/>
        <v>zzz</v>
      </c>
      <c r="AI40" s="10" t="str">
        <f t="shared" si="19"/>
        <v>zzz</v>
      </c>
      <c r="AK40" s="10" t="str">
        <f ca="1">IFERROR(__xludf.DUMMYFUNCTION("""COMPUTED_VALUE"""),"Vallerino Cecilia")</f>
        <v>Vallerino Cecilia</v>
      </c>
      <c r="AL40" s="10" t="str">
        <f ca="1">IFERROR(__xludf.DUMMYFUNCTION("""COMPUTED_VALUE"""),"Vazquez Mayoral Betiana")</f>
        <v>Vazquez Mayoral Betiana</v>
      </c>
      <c r="AM40" s="10" t="str">
        <f ca="1">IFERROR(__xludf.DUMMYFUNCTION("""COMPUTED_VALUE"""),"Vizzocero Matias")</f>
        <v>Vizzocero Matias</v>
      </c>
      <c r="AN40" s="10"/>
      <c r="AQ40" s="10" t="s">
        <v>150</v>
      </c>
      <c r="AR40" s="10" t="s">
        <v>150</v>
      </c>
      <c r="AS40" s="10" t="s">
        <v>156</v>
      </c>
      <c r="AT40" s="10"/>
      <c r="AU40" s="10"/>
      <c r="AW40" s="10" t="str">
        <f t="shared" si="5"/>
        <v>Vilan Ester</v>
      </c>
      <c r="AX40" s="2" t="e">
        <f t="shared" ca="1" si="6"/>
        <v>#NAME?</v>
      </c>
      <c r="AY40" s="10" t="str">
        <f t="shared" si="7"/>
        <v>Vilan Ester</v>
      </c>
      <c r="AZ40" s="2" t="e">
        <f t="shared" ca="1" si="8"/>
        <v>#NAME?</v>
      </c>
      <c r="BA40" s="10" t="str">
        <f t="shared" si="9"/>
        <v>Zabala Oscar</v>
      </c>
      <c r="BB40" s="2" t="e">
        <f t="shared" ca="1" si="10"/>
        <v>#NAME?</v>
      </c>
      <c r="BC40" s="10">
        <f t="shared" si="11"/>
        <v>0</v>
      </c>
      <c r="BD40" s="2" t="e">
        <f t="shared" ca="1" si="12"/>
        <v>#NAME?</v>
      </c>
      <c r="BE40" s="10">
        <f t="shared" si="13"/>
        <v>0</v>
      </c>
      <c r="BF40" s="2" t="e">
        <f t="shared" ca="1" si="14"/>
        <v>#NAME?</v>
      </c>
      <c r="BL40" s="6"/>
    </row>
    <row r="41" spans="1:64" ht="12.75">
      <c r="B41" s="7" t="str">
        <f>'3BLG'!B$10</f>
        <v>Martinez Sebastian</v>
      </c>
      <c r="C41" s="7"/>
      <c r="D41" s="7" t="str">
        <f>'3BLG'!F$10</f>
        <v>Almeyra Cecilia</v>
      </c>
      <c r="E41" s="7"/>
      <c r="F41" s="7" t="str">
        <f>'3BLG'!J$10</f>
        <v>Conde Alicia</v>
      </c>
      <c r="G41" s="7"/>
      <c r="H41" s="7" t="str">
        <f>'3BLG'!N$10</f>
        <v>Rosso Rocío</v>
      </c>
      <c r="I41" s="7"/>
      <c r="J41" s="7" t="str">
        <f>'3BLG'!R$10</f>
        <v>Citro Sebastian</v>
      </c>
      <c r="K41" s="7"/>
      <c r="M41" s="10" t="str">
        <f ca="1">IFERROR(__xludf.DUMMYFUNCTION("""COMPUTED_VALUE"""),"Brambilla Carolina ")</f>
        <v xml:space="preserve">Brambilla Carolina </v>
      </c>
      <c r="N41" s="10" t="str">
        <f ca="1">IFERROR(__xludf.DUMMYFUNCTION("""COMPUTED_VALUE"""),"Demarco Monica")</f>
        <v>Demarco Monica</v>
      </c>
      <c r="O41" s="10" t="str">
        <f ca="1">IFERROR(__xludf.DUMMYFUNCTION("""COMPUTED_VALUE"""),"Iacoponi Isabel")</f>
        <v>Iacoponi Isabel</v>
      </c>
      <c r="S41" s="10" t="str">
        <f ca="1">IFERROR(__xludf.DUMMYFUNCTION("""COMPUTED_VALUE"""),"Brambilla Carolina ")</f>
        <v xml:space="preserve">Brambilla Carolina </v>
      </c>
      <c r="T41" s="10" t="str">
        <f ca="1">IFERROR(__xludf.DUMMYFUNCTION("""COMPUTED_VALUE"""),"Demarco Monica")</f>
        <v>Demarco Monica</v>
      </c>
      <c r="U41" s="10" t="str">
        <f ca="1">IFERROR(__xludf.DUMMYFUNCTION("""COMPUTED_VALUE"""),"Iacoponi Isabel")</f>
        <v>Iacoponi Isabel</v>
      </c>
      <c r="Y41" s="10" t="s">
        <v>150</v>
      </c>
      <c r="Z41" s="10" t="s">
        <v>150</v>
      </c>
      <c r="AA41" s="10" t="s">
        <v>156</v>
      </c>
      <c r="AB41" s="10"/>
      <c r="AC41" s="10"/>
      <c r="AE41" s="10" t="str">
        <f t="shared" si="15"/>
        <v>Vilan Ester</v>
      </c>
      <c r="AF41" s="10" t="str">
        <f t="shared" si="16"/>
        <v>Vilan Ester</v>
      </c>
      <c r="AG41" s="10" t="str">
        <f t="shared" si="17"/>
        <v>Zabala Oscar</v>
      </c>
      <c r="AH41" s="10" t="str">
        <f t="shared" si="18"/>
        <v>zzz</v>
      </c>
      <c r="AI41" s="10" t="str">
        <f t="shared" si="19"/>
        <v>zzz</v>
      </c>
      <c r="AK41" s="10" t="str">
        <f ca="1">IFERROR(__xludf.DUMMYFUNCTION("""COMPUTED_VALUE"""),"Vilan Ester")</f>
        <v>Vilan Ester</v>
      </c>
      <c r="AL41" s="10" t="str">
        <f ca="1">IFERROR(__xludf.DUMMYFUNCTION("""COMPUTED_VALUE"""),"Vilan Ester")</f>
        <v>Vilan Ester</v>
      </c>
      <c r="AM41" s="10" t="str">
        <f ca="1">IFERROR(__xludf.DUMMYFUNCTION("""COMPUTED_VALUE"""),"Zabala Oscar")</f>
        <v>Zabala Oscar</v>
      </c>
      <c r="AQ41" s="10" t="s">
        <v>155</v>
      </c>
      <c r="AR41" s="10" t="s">
        <v>155</v>
      </c>
      <c r="AS41" s="10" t="s">
        <v>152</v>
      </c>
      <c r="AT41" s="10"/>
      <c r="AU41" s="10"/>
      <c r="AW41" s="10" t="str">
        <f t="shared" si="5"/>
        <v>Vizzocero Matias</v>
      </c>
      <c r="AX41" s="2" t="e">
        <f t="shared" ca="1" si="6"/>
        <v>#NAME?</v>
      </c>
      <c r="AY41" s="10" t="str">
        <f t="shared" si="7"/>
        <v>Vizzocero Matias</v>
      </c>
      <c r="AZ41" s="2" t="e">
        <f t="shared" ca="1" si="8"/>
        <v>#NAME?</v>
      </c>
      <c r="BA41" s="10" t="str">
        <f t="shared" si="9"/>
        <v/>
      </c>
      <c r="BB41" s="2" t="str">
        <f t="shared" si="10"/>
        <v/>
      </c>
      <c r="BC41" s="10">
        <f t="shared" si="11"/>
        <v>0</v>
      </c>
      <c r="BD41" s="2" t="e">
        <f t="shared" ca="1" si="12"/>
        <v>#NAME?</v>
      </c>
      <c r="BE41" s="10">
        <f t="shared" si="13"/>
        <v>0</v>
      </c>
      <c r="BF41" s="2" t="e">
        <f t="shared" ca="1" si="14"/>
        <v>#NAME?</v>
      </c>
      <c r="BL41" s="6"/>
    </row>
    <row r="42" spans="1:64" ht="12.75">
      <c r="B42" s="7" t="str">
        <f>'3BLG'!B$13</f>
        <v>Martinez Sebastian</v>
      </c>
      <c r="C42" s="7"/>
      <c r="D42" s="7" t="str">
        <f>'3BLG'!F$13</f>
        <v>Almeyra Cecilia</v>
      </c>
      <c r="E42" s="7"/>
      <c r="F42" s="7" t="str">
        <f>'3BLG'!J$13</f>
        <v>Conde Alicia</v>
      </c>
      <c r="G42" s="7"/>
      <c r="H42" s="7" t="str">
        <f>'3BLG'!N$13</f>
        <v>Rosso Rocío</v>
      </c>
      <c r="I42" s="7"/>
      <c r="J42" s="7" t="str">
        <f>'3BLG'!R$13</f>
        <v>Citro Sebastian</v>
      </c>
      <c r="K42" s="7"/>
      <c r="M42" s="10" t="str">
        <f ca="1">IFERROR(__xludf.DUMMYFUNCTION("""COMPUTED_VALUE"""),"Marcos Susana")</f>
        <v>Marcos Susana</v>
      </c>
      <c r="N42" s="10" t="str">
        <f ca="1">IFERROR(__xludf.DUMMYFUNCTION("""COMPUTED_VALUE"""),"Farjat Gerardo")</f>
        <v>Farjat Gerardo</v>
      </c>
      <c r="O42" s="10" t="str">
        <f ca="1">IFERROR(__xludf.DUMMYFUNCTION("""COMPUTED_VALUE"""),"Demarco Monica")</f>
        <v>Demarco Monica</v>
      </c>
      <c r="S42" s="10" t="str">
        <f ca="1">IFERROR(__xludf.DUMMYFUNCTION("""COMPUTED_VALUE"""),"Marcos Susana")</f>
        <v>Marcos Susana</v>
      </c>
      <c r="T42" s="10" t="str">
        <f ca="1">IFERROR(__xludf.DUMMYFUNCTION("""COMPUTED_VALUE"""),"Farjat Gerardo")</f>
        <v>Farjat Gerardo</v>
      </c>
      <c r="U42" s="10" t="str">
        <f ca="1">IFERROR(__xludf.DUMMYFUNCTION("""COMPUTED_VALUE"""),"Demarco Monica")</f>
        <v>Demarco Monica</v>
      </c>
      <c r="Y42" s="10" t="s">
        <v>155</v>
      </c>
      <c r="Z42" s="10" t="s">
        <v>155</v>
      </c>
      <c r="AA42" s="10"/>
      <c r="AB42" s="10"/>
      <c r="AC42" s="10"/>
      <c r="AE42" s="10" t="str">
        <f t="shared" si="15"/>
        <v>Vizzocero Matias</v>
      </c>
      <c r="AF42" s="10" t="str">
        <f t="shared" si="16"/>
        <v>Vizzocero Matias</v>
      </c>
      <c r="AG42" s="10" t="str">
        <f t="shared" si="17"/>
        <v>zzz</v>
      </c>
      <c r="AH42" s="10" t="str">
        <f t="shared" si="18"/>
        <v>zzz</v>
      </c>
      <c r="AI42" s="10" t="str">
        <f t="shared" si="19"/>
        <v>zzz</v>
      </c>
      <c r="AK42" s="10" t="str">
        <f ca="1">IFERROR(__xludf.DUMMYFUNCTION("""COMPUTED_VALUE"""),"Vizzocero Matias")</f>
        <v>Vizzocero Matias</v>
      </c>
      <c r="AL42" s="10" t="str">
        <f ca="1">IFERROR(__xludf.DUMMYFUNCTION("""COMPUTED_VALUE"""),"Vizzocero Matias")</f>
        <v>Vizzocero Matias</v>
      </c>
      <c r="AM42" s="10"/>
      <c r="AQ42" s="10" t="s">
        <v>156</v>
      </c>
      <c r="AR42" s="10" t="s">
        <v>152</v>
      </c>
      <c r="AS42" s="10"/>
      <c r="AT42" s="10"/>
      <c r="AU42" s="10"/>
      <c r="AW42" s="10" t="str">
        <f t="shared" si="5"/>
        <v>Zabala Oscar</v>
      </c>
      <c r="AX42" s="2" t="e">
        <f t="shared" ca="1" si="6"/>
        <v>#NAME?</v>
      </c>
      <c r="AY42" s="10" t="str">
        <f t="shared" si="7"/>
        <v/>
      </c>
      <c r="AZ42" s="2" t="str">
        <f t="shared" si="8"/>
        <v/>
      </c>
      <c r="BA42" s="10">
        <f t="shared" si="9"/>
        <v>0</v>
      </c>
      <c r="BB42" s="2" t="e">
        <f t="shared" ca="1" si="10"/>
        <v>#NAME?</v>
      </c>
      <c r="BC42" s="10">
        <f t="shared" si="11"/>
        <v>0</v>
      </c>
      <c r="BD42" s="2" t="e">
        <f t="shared" ca="1" si="12"/>
        <v>#NAME?</v>
      </c>
      <c r="BE42" s="10">
        <f t="shared" si="13"/>
        <v>0</v>
      </c>
      <c r="BF42" s="2" t="e">
        <f t="shared" ca="1" si="14"/>
        <v>#NAME?</v>
      </c>
      <c r="BL42" s="6"/>
    </row>
    <row r="43" spans="1:64" ht="12.75">
      <c r="B43" s="7" t="str">
        <f>'3BLG'!B$16</f>
        <v>Schiaffino Gabriela</v>
      </c>
      <c r="C43" s="7"/>
      <c r="D43" s="7" t="str">
        <f>'3BLG'!F$16</f>
        <v>Ponce Rosana</v>
      </c>
      <c r="E43" s="7"/>
      <c r="F43" s="7" t="str">
        <f>'3BLG'!J$16</f>
        <v>Conde Alicia</v>
      </c>
      <c r="G43" s="7"/>
      <c r="H43" s="7" t="str">
        <f>'3BLG'!N$16</f>
        <v>Marin Barrera Constanza</v>
      </c>
      <c r="I43" s="7"/>
      <c r="J43" s="7" t="str">
        <f>'3BLG'!R$16</f>
        <v>Citro Sebastian</v>
      </c>
      <c r="K43" s="7"/>
      <c r="M43" s="10"/>
      <c r="N43" s="10" t="str">
        <f ca="1">IFERROR(__xludf.DUMMYFUNCTION("""COMPUTED_VALUE"""),"Urricelqui Patricio")</f>
        <v>Urricelqui Patricio</v>
      </c>
      <c r="S43" s="10"/>
      <c r="T43" s="10" t="str">
        <f ca="1">IFERROR(__xludf.DUMMYFUNCTION("""COMPUTED_VALUE"""),"Urricelqui Patricio")</f>
        <v>Urricelqui Patricio</v>
      </c>
      <c r="Y43" s="10" t="s">
        <v>156</v>
      </c>
      <c r="Z43" s="10"/>
      <c r="AA43" s="10"/>
      <c r="AB43" s="10"/>
      <c r="AC43" s="10"/>
      <c r="AE43" s="10" t="str">
        <f t="shared" si="15"/>
        <v>Zabala Oscar</v>
      </c>
      <c r="AF43" s="10" t="str">
        <f t="shared" si="16"/>
        <v>zzz</v>
      </c>
      <c r="AG43" s="10" t="str">
        <f t="shared" si="17"/>
        <v>zzz</v>
      </c>
      <c r="AH43" s="10" t="str">
        <f t="shared" si="18"/>
        <v>zzz</v>
      </c>
      <c r="AI43" s="10" t="str">
        <f t="shared" si="19"/>
        <v>zzz</v>
      </c>
      <c r="AK43" s="10" t="str">
        <f ca="1">IFERROR(__xludf.DUMMYFUNCTION("""COMPUTED_VALUE"""),"Zabala Oscar")</f>
        <v>Zabala Oscar</v>
      </c>
      <c r="AL43" s="10"/>
      <c r="AQ43" s="10" t="s">
        <v>152</v>
      </c>
      <c r="AR43" s="10"/>
      <c r="AS43" s="10"/>
      <c r="AT43" s="10"/>
      <c r="AU43" s="10"/>
      <c r="AW43" s="10" t="str">
        <f t="shared" si="5"/>
        <v/>
      </c>
      <c r="AX43" s="2" t="str">
        <f t="shared" si="6"/>
        <v/>
      </c>
      <c r="AY43" s="10">
        <f t="shared" si="7"/>
        <v>0</v>
      </c>
      <c r="AZ43" s="2" t="e">
        <f t="shared" ca="1" si="8"/>
        <v>#NAME?</v>
      </c>
      <c r="BA43" s="10">
        <f t="shared" si="9"/>
        <v>0</v>
      </c>
      <c r="BB43" s="2" t="e">
        <f t="shared" ca="1" si="10"/>
        <v>#NAME?</v>
      </c>
      <c r="BC43" s="10">
        <f t="shared" si="11"/>
        <v>0</v>
      </c>
      <c r="BD43" s="2" t="e">
        <f t="shared" ca="1" si="12"/>
        <v>#NAME?</v>
      </c>
      <c r="BE43" s="10">
        <f t="shared" si="13"/>
        <v>0</v>
      </c>
      <c r="BF43" s="2" t="e">
        <f t="shared" ca="1" si="14"/>
        <v>#NAME?</v>
      </c>
      <c r="BL43" s="6"/>
    </row>
    <row r="44" spans="1:64" ht="12.75">
      <c r="B44" s="7" t="str">
        <f>'3BLG'!B$19</f>
        <v>Schiaffino Gabriela</v>
      </c>
      <c r="C44" s="7"/>
      <c r="D44" s="7" t="str">
        <f>'3BLG'!F$19</f>
        <v>Ponce Rosana</v>
      </c>
      <c r="E44" s="7"/>
      <c r="F44" s="7" t="str">
        <f>'3BLG'!J$19</f>
        <v>Conde Alicia</v>
      </c>
      <c r="G44" s="7"/>
      <c r="H44" s="7" t="str">
        <f>'3BLG'!N$19</f>
        <v>Marin Barrera Constanza</v>
      </c>
      <c r="I44" s="7"/>
      <c r="J44" s="7" t="str">
        <f>'3BLG'!R$19</f>
        <v>Citro Sebastian</v>
      </c>
      <c r="K44" s="7"/>
      <c r="M44" s="10" t="str">
        <f ca="1">IFERROR(__xludf.DUMMYFUNCTION("""COMPUTED_VALUE"""),"Requiere Marisa")</f>
        <v>Requiere Marisa</v>
      </c>
      <c r="S44" s="10" t="str">
        <f ca="1">IFERROR(__xludf.DUMMYFUNCTION("""COMPUTED_VALUE"""),"Requiere Marisa")</f>
        <v>Requiere Marisa</v>
      </c>
      <c r="Y44" s="10"/>
      <c r="Z44" s="10"/>
      <c r="AA44" s="10"/>
      <c r="AB44" s="10"/>
      <c r="AC44" s="10"/>
      <c r="AE44" s="10" t="str">
        <f t="shared" si="15"/>
        <v>zzz</v>
      </c>
      <c r="AF44" s="10" t="str">
        <f t="shared" si="16"/>
        <v>zzz</v>
      </c>
      <c r="AG44" s="10" t="str">
        <f t="shared" si="17"/>
        <v>zzz</v>
      </c>
      <c r="AH44" s="10" t="str">
        <f t="shared" si="18"/>
        <v>zzz</v>
      </c>
      <c r="AI44" s="10" t="str">
        <f t="shared" si="19"/>
        <v>zzz</v>
      </c>
      <c r="AK44" s="10"/>
      <c r="AQ44" s="10"/>
      <c r="AR44" s="10"/>
      <c r="AS44" s="10"/>
      <c r="AT44" s="10"/>
      <c r="AU44" s="10"/>
      <c r="AW44" s="10">
        <f t="shared" si="5"/>
        <v>0</v>
      </c>
      <c r="AX44" s="2" t="e">
        <f t="shared" ca="1" si="6"/>
        <v>#NAME?</v>
      </c>
      <c r="AY44" s="10">
        <f t="shared" si="7"/>
        <v>0</v>
      </c>
      <c r="AZ44" s="2" t="e">
        <f t="shared" ca="1" si="8"/>
        <v>#NAME?</v>
      </c>
      <c r="BA44" s="10">
        <f t="shared" si="9"/>
        <v>0</v>
      </c>
      <c r="BB44" s="2" t="e">
        <f t="shared" ca="1" si="10"/>
        <v>#NAME?</v>
      </c>
      <c r="BC44" s="10">
        <f t="shared" si="11"/>
        <v>0</v>
      </c>
      <c r="BD44" s="2" t="e">
        <f t="shared" ca="1" si="12"/>
        <v>#NAME?</v>
      </c>
      <c r="BE44" s="10">
        <f t="shared" si="13"/>
        <v>0</v>
      </c>
      <c r="BF44" s="2" t="e">
        <f t="shared" ca="1" si="14"/>
        <v>#NAME?</v>
      </c>
      <c r="BL44" s="6"/>
    </row>
    <row r="45" spans="1:64" ht="12.75">
      <c r="A45" s="3" t="s">
        <v>157</v>
      </c>
      <c r="B45" s="14" t="str">
        <f>'4BLG'!B$4</f>
        <v/>
      </c>
      <c r="C45" s="14"/>
      <c r="D45" s="14" t="str">
        <f>'4BLG'!F$4</f>
        <v/>
      </c>
      <c r="E45" s="14"/>
      <c r="F45" s="14" t="str">
        <f>'4BLG'!J$4</f>
        <v/>
      </c>
      <c r="G45" s="14"/>
      <c r="H45" s="14" t="str">
        <f>'4BLG'!N$4</f>
        <v>Vilan Ester</v>
      </c>
      <c r="I45" s="14"/>
      <c r="J45" s="14" t="str">
        <f>'4BLG'!R$4</f>
        <v/>
      </c>
      <c r="K45" s="14"/>
      <c r="Y45" s="10"/>
      <c r="Z45" s="10"/>
      <c r="AA45" s="10"/>
      <c r="AB45" s="10"/>
      <c r="AC45" s="10"/>
      <c r="AE45" s="10" t="str">
        <f t="shared" si="15"/>
        <v>zzz</v>
      </c>
      <c r="AF45" s="10" t="str">
        <f t="shared" si="16"/>
        <v>zzz</v>
      </c>
      <c r="AG45" s="10" t="str">
        <f t="shared" si="17"/>
        <v>zzz</v>
      </c>
      <c r="AH45" s="10" t="str">
        <f t="shared" si="18"/>
        <v>zzz</v>
      </c>
      <c r="AI45" s="10" t="str">
        <f t="shared" si="19"/>
        <v>zzz</v>
      </c>
      <c r="AQ45" s="10"/>
      <c r="AR45" s="10"/>
      <c r="AS45" s="10"/>
      <c r="AT45" s="10"/>
      <c r="AU45" s="10"/>
      <c r="AW45" s="10">
        <f t="shared" si="5"/>
        <v>0</v>
      </c>
      <c r="AX45" s="2" t="e">
        <f t="shared" ca="1" si="6"/>
        <v>#NAME?</v>
      </c>
      <c r="AY45" s="10">
        <f t="shared" si="7"/>
        <v>0</v>
      </c>
      <c r="AZ45" s="2" t="e">
        <f t="shared" ca="1" si="8"/>
        <v>#NAME?</v>
      </c>
      <c r="BA45" s="10">
        <f t="shared" si="9"/>
        <v>0</v>
      </c>
      <c r="BB45" s="2" t="e">
        <f t="shared" ca="1" si="10"/>
        <v>#NAME?</v>
      </c>
      <c r="BC45" s="10">
        <f t="shared" si="11"/>
        <v>0</v>
      </c>
      <c r="BD45" s="2" t="e">
        <f t="shared" ca="1" si="12"/>
        <v>#NAME?</v>
      </c>
      <c r="BE45" s="10">
        <f t="shared" si="13"/>
        <v>0</v>
      </c>
      <c r="BF45" s="2" t="e">
        <f t="shared" ca="1" si="14"/>
        <v>#NAME?</v>
      </c>
      <c r="BL45" s="6"/>
    </row>
    <row r="46" spans="1:64" ht="12.75">
      <c r="B46" s="14" t="str">
        <f>'4BLG'!B$7</f>
        <v/>
      </c>
      <c r="C46" s="14"/>
      <c r="D46" s="14" t="str">
        <f>'4BLG'!F$7</f>
        <v/>
      </c>
      <c r="E46" s="14"/>
      <c r="F46" s="14" t="str">
        <f>'4BLG'!J$7</f>
        <v/>
      </c>
      <c r="G46" s="14"/>
      <c r="H46" s="14" t="str">
        <f>'4BLG'!N$7</f>
        <v>Vilan Ester</v>
      </c>
      <c r="I46" s="14"/>
      <c r="J46" s="14" t="str">
        <f>'4BLG'!R$7</f>
        <v/>
      </c>
      <c r="K46" s="14"/>
      <c r="Y46" s="10"/>
      <c r="Z46" s="10"/>
      <c r="AA46" s="10"/>
      <c r="AB46" s="10"/>
      <c r="AC46" s="10"/>
      <c r="AE46" s="10" t="str">
        <f t="shared" si="15"/>
        <v>zzz</v>
      </c>
      <c r="AF46" s="10" t="str">
        <f t="shared" si="16"/>
        <v>zzz</v>
      </c>
      <c r="AG46" s="10" t="str">
        <f t="shared" si="17"/>
        <v>zzz</v>
      </c>
      <c r="AH46" s="10" t="str">
        <f t="shared" si="18"/>
        <v>zzz</v>
      </c>
      <c r="AI46" s="10" t="str">
        <f t="shared" si="19"/>
        <v>zzz</v>
      </c>
      <c r="AQ46" s="10"/>
      <c r="AR46" s="10"/>
      <c r="AS46" s="10"/>
      <c r="AT46" s="10"/>
      <c r="AU46" s="10"/>
      <c r="AW46" s="10">
        <f t="shared" si="5"/>
        <v>0</v>
      </c>
      <c r="AX46" s="2" t="e">
        <f t="shared" ca="1" si="6"/>
        <v>#NAME?</v>
      </c>
      <c r="AY46" s="10">
        <f t="shared" si="7"/>
        <v>0</v>
      </c>
      <c r="AZ46" s="2" t="e">
        <f t="shared" ca="1" si="8"/>
        <v>#NAME?</v>
      </c>
      <c r="BA46" s="10">
        <f t="shared" si="9"/>
        <v>0</v>
      </c>
      <c r="BB46" s="2" t="e">
        <f t="shared" ca="1" si="10"/>
        <v>#NAME?</v>
      </c>
      <c r="BC46" s="10">
        <f t="shared" si="11"/>
        <v>0</v>
      </c>
      <c r="BD46" s="2" t="e">
        <f t="shared" ca="1" si="12"/>
        <v>#NAME?</v>
      </c>
      <c r="BE46" s="10">
        <f t="shared" si="13"/>
        <v>0</v>
      </c>
      <c r="BF46" s="2" t="e">
        <f t="shared" ca="1" si="14"/>
        <v>#NAME?</v>
      </c>
      <c r="BL46" s="6"/>
    </row>
    <row r="47" spans="1:64" ht="12.75">
      <c r="B47" s="14" t="str">
        <f>'4BLG'!B$10</f>
        <v>Ponti Marcelo</v>
      </c>
      <c r="C47" s="14"/>
      <c r="D47" s="14" t="str">
        <f>'4BLG'!F$10</f>
        <v>Nardelli Maximiliano</v>
      </c>
      <c r="E47" s="14"/>
      <c r="F47" s="14" t="str">
        <f>'4BLG'!J$10</f>
        <v>Rosso Rocio</v>
      </c>
      <c r="G47" s="14"/>
      <c r="H47" s="14" t="str">
        <f>'4BLG'!N$10</f>
        <v>Barech Nieves</v>
      </c>
      <c r="I47" s="14"/>
      <c r="J47" s="14" t="str">
        <f>'4BLG'!R$10</f>
        <v>A CUBRIR</v>
      </c>
      <c r="K47" s="14"/>
      <c r="Y47" s="10"/>
      <c r="Z47" s="10"/>
      <c r="AA47" s="10"/>
      <c r="AB47" s="10"/>
      <c r="AC47" s="10"/>
      <c r="AE47" s="10" t="str">
        <f t="shared" si="15"/>
        <v>zzz</v>
      </c>
      <c r="AF47" s="10" t="str">
        <f t="shared" si="16"/>
        <v>zzz</v>
      </c>
      <c r="AG47" s="10" t="str">
        <f t="shared" si="17"/>
        <v>zzz</v>
      </c>
      <c r="AH47" s="10" t="str">
        <f t="shared" si="18"/>
        <v>zzz</v>
      </c>
      <c r="AI47" s="10" t="str">
        <f t="shared" si="19"/>
        <v>zzz</v>
      </c>
      <c r="AQ47" s="10"/>
      <c r="AR47" s="10"/>
      <c r="AS47" s="10"/>
      <c r="AT47" s="10"/>
      <c r="AU47" s="10"/>
      <c r="AW47" s="10">
        <f t="shared" si="5"/>
        <v>0</v>
      </c>
      <c r="AX47" s="2" t="e">
        <f t="shared" ca="1" si="6"/>
        <v>#NAME?</v>
      </c>
      <c r="AY47" s="10">
        <f t="shared" si="7"/>
        <v>0</v>
      </c>
      <c r="AZ47" s="2" t="e">
        <f t="shared" ca="1" si="8"/>
        <v>#NAME?</v>
      </c>
      <c r="BA47" s="10">
        <f t="shared" si="9"/>
        <v>0</v>
      </c>
      <c r="BB47" s="2" t="e">
        <f t="shared" ca="1" si="10"/>
        <v>#NAME?</v>
      </c>
      <c r="BC47" s="10">
        <f t="shared" si="11"/>
        <v>0</v>
      </c>
      <c r="BD47" s="2" t="e">
        <f t="shared" ca="1" si="12"/>
        <v>#NAME?</v>
      </c>
      <c r="BE47" s="10">
        <f t="shared" si="13"/>
        <v>0</v>
      </c>
      <c r="BF47" s="2" t="e">
        <f t="shared" ca="1" si="14"/>
        <v>#NAME?</v>
      </c>
      <c r="BL47" s="6"/>
    </row>
    <row r="48" spans="1:64" ht="12.75">
      <c r="B48" s="14" t="str">
        <f>'4BLG'!B$13</f>
        <v>Ponti Marcelo</v>
      </c>
      <c r="C48" s="14"/>
      <c r="D48" s="14" t="str">
        <f>'4BLG'!F$13</f>
        <v>Nardelli Maximiliano</v>
      </c>
      <c r="E48" s="14"/>
      <c r="F48" s="14" t="str">
        <f>'4BLG'!J$13</f>
        <v>Rosso Rocio</v>
      </c>
      <c r="G48" s="14"/>
      <c r="H48" s="14" t="str">
        <f>'4BLG'!N$13</f>
        <v>Barech Nieves</v>
      </c>
      <c r="I48" s="14"/>
      <c r="J48" s="14" t="str">
        <f>'4BLG'!R$13</f>
        <v>A CUBRIR</v>
      </c>
      <c r="K48" s="14"/>
      <c r="Y48" s="10"/>
      <c r="Z48" s="10"/>
      <c r="AA48" s="10"/>
      <c r="AB48" s="10"/>
      <c r="AC48" s="10"/>
      <c r="AE48" s="10" t="str">
        <f t="shared" si="15"/>
        <v>zzz</v>
      </c>
      <c r="AF48" s="10" t="str">
        <f t="shared" si="16"/>
        <v>zzz</v>
      </c>
      <c r="AG48" s="10" t="str">
        <f t="shared" si="17"/>
        <v>zzz</v>
      </c>
      <c r="AH48" s="10" t="str">
        <f t="shared" si="18"/>
        <v>zzz</v>
      </c>
      <c r="AI48" s="10" t="str">
        <f t="shared" si="19"/>
        <v>zzz</v>
      </c>
      <c r="AQ48" s="10"/>
      <c r="AR48" s="10"/>
      <c r="AS48" s="10"/>
      <c r="AT48" s="10"/>
      <c r="AU48" s="10"/>
      <c r="AW48" s="10">
        <f t="shared" si="5"/>
        <v>0</v>
      </c>
      <c r="AX48" s="2" t="e">
        <f t="shared" ca="1" si="6"/>
        <v>#NAME?</v>
      </c>
      <c r="AY48" s="10">
        <f t="shared" si="7"/>
        <v>0</v>
      </c>
      <c r="AZ48" s="2" t="e">
        <f t="shared" ca="1" si="8"/>
        <v>#NAME?</v>
      </c>
      <c r="BA48" s="10">
        <f t="shared" si="9"/>
        <v>0</v>
      </c>
      <c r="BB48" s="2" t="e">
        <f t="shared" ca="1" si="10"/>
        <v>#NAME?</v>
      </c>
      <c r="BC48" s="10">
        <f t="shared" si="11"/>
        <v>0</v>
      </c>
      <c r="BD48" s="2" t="e">
        <f t="shared" ca="1" si="12"/>
        <v>#NAME?</v>
      </c>
      <c r="BE48" s="10">
        <f t="shared" si="13"/>
        <v>0</v>
      </c>
      <c r="BF48" s="2" t="e">
        <f t="shared" ca="1" si="14"/>
        <v>#NAME?</v>
      </c>
      <c r="BL48" s="6"/>
    </row>
    <row r="49" spans="1:64" ht="12.75">
      <c r="B49" s="14" t="str">
        <f>'4BLG'!B$16</f>
        <v>Litardo Carla</v>
      </c>
      <c r="C49" s="14"/>
      <c r="D49" s="14" t="str">
        <f>'4BLG'!F$16</f>
        <v>Nardelli Maximiliano</v>
      </c>
      <c r="E49" s="14"/>
      <c r="F49" s="14" t="str">
        <f>'4BLG'!J$16</f>
        <v>Rosso Rocio</v>
      </c>
      <c r="G49" s="14"/>
      <c r="H49" s="14" t="str">
        <f>'4BLG'!N$16</f>
        <v>Rosso Rocio</v>
      </c>
      <c r="I49" s="14"/>
      <c r="J49" s="14" t="str">
        <f>'4BLG'!R$16</f>
        <v>Constanza Marin Barrera</v>
      </c>
      <c r="K49" s="14"/>
      <c r="Y49" s="10"/>
      <c r="Z49" s="10"/>
      <c r="AA49" s="10"/>
      <c r="AB49" s="10"/>
      <c r="AC49" s="10"/>
      <c r="AE49" s="10" t="str">
        <f t="shared" si="15"/>
        <v>zzz</v>
      </c>
      <c r="AF49" s="10" t="str">
        <f t="shared" si="16"/>
        <v>zzz</v>
      </c>
      <c r="AG49" s="10" t="str">
        <f t="shared" si="17"/>
        <v>zzz</v>
      </c>
      <c r="AH49" s="10" t="str">
        <f t="shared" si="18"/>
        <v>zzz</v>
      </c>
      <c r="AI49" s="10" t="str">
        <f t="shared" si="19"/>
        <v>zzz</v>
      </c>
      <c r="AQ49" s="10"/>
      <c r="AR49" s="10"/>
      <c r="AS49" s="10"/>
      <c r="AT49" s="10"/>
      <c r="AU49" s="10"/>
      <c r="AW49" s="10">
        <f t="shared" si="5"/>
        <v>0</v>
      </c>
      <c r="AX49" s="2" t="e">
        <f t="shared" ca="1" si="6"/>
        <v>#NAME?</v>
      </c>
      <c r="AY49" s="10">
        <f t="shared" si="7"/>
        <v>0</v>
      </c>
      <c r="AZ49" s="2" t="e">
        <f t="shared" ca="1" si="8"/>
        <v>#NAME?</v>
      </c>
      <c r="BA49" s="10">
        <f t="shared" si="9"/>
        <v>0</v>
      </c>
      <c r="BB49" s="2" t="e">
        <f t="shared" ca="1" si="10"/>
        <v>#NAME?</v>
      </c>
      <c r="BC49" s="10">
        <f t="shared" si="11"/>
        <v>0</v>
      </c>
      <c r="BD49" s="2" t="e">
        <f t="shared" ca="1" si="12"/>
        <v>#NAME?</v>
      </c>
      <c r="BE49" s="10">
        <f t="shared" si="13"/>
        <v>0</v>
      </c>
      <c r="BF49" s="2" t="e">
        <f t="shared" ca="1" si="14"/>
        <v>#NAME?</v>
      </c>
      <c r="BL49" s="6"/>
    </row>
    <row r="50" spans="1:64" ht="12.75">
      <c r="B50" s="14" t="str">
        <f>'4BLG'!B$19</f>
        <v>Litardo Carla</v>
      </c>
      <c r="C50" s="14"/>
      <c r="D50" s="14" t="str">
        <f>'4BLG'!F$19</f>
        <v>Nardelli Maximiliano</v>
      </c>
      <c r="E50" s="14"/>
      <c r="F50" s="14" t="str">
        <f>'4BLG'!J$19</f>
        <v>Rosso Rocio</v>
      </c>
      <c r="G50" s="14"/>
      <c r="H50" s="14" t="str">
        <f>'4BLG'!N$19</f>
        <v>Rosso Rocio</v>
      </c>
      <c r="I50" s="14"/>
      <c r="J50" s="14" t="str">
        <f>'4BLG'!R$19</f>
        <v>Constanza Marin Barrera</v>
      </c>
      <c r="K50" s="14"/>
      <c r="Y50" s="10"/>
      <c r="Z50" s="10"/>
      <c r="AA50" s="10"/>
      <c r="AB50" s="10"/>
      <c r="AC50" s="10"/>
      <c r="AE50" s="10" t="str">
        <f t="shared" si="15"/>
        <v>zzz</v>
      </c>
      <c r="AF50" s="10" t="str">
        <f t="shared" si="16"/>
        <v>zzz</v>
      </c>
      <c r="AG50" s="10" t="str">
        <f t="shared" si="17"/>
        <v>zzz</v>
      </c>
      <c r="AH50" s="10" t="str">
        <f t="shared" si="18"/>
        <v>zzz</v>
      </c>
      <c r="AI50" s="10" t="str">
        <f t="shared" si="19"/>
        <v>zzz</v>
      </c>
      <c r="AQ50" s="10"/>
      <c r="AR50" s="10"/>
      <c r="AS50" s="10"/>
      <c r="AT50" s="10"/>
      <c r="AU50" s="10"/>
      <c r="AW50" s="10">
        <f t="shared" si="5"/>
        <v>0</v>
      </c>
      <c r="AX50" s="2" t="e">
        <f t="shared" ca="1" si="6"/>
        <v>#NAME?</v>
      </c>
      <c r="AY50" s="10">
        <f t="shared" si="7"/>
        <v>0</v>
      </c>
      <c r="AZ50" s="2" t="e">
        <f t="shared" ca="1" si="8"/>
        <v>#NAME?</v>
      </c>
      <c r="BA50" s="10">
        <f t="shared" si="9"/>
        <v>0</v>
      </c>
      <c r="BB50" s="2" t="e">
        <f t="shared" ca="1" si="10"/>
        <v>#NAME?</v>
      </c>
      <c r="BC50" s="10">
        <f t="shared" si="11"/>
        <v>0</v>
      </c>
      <c r="BD50" s="2" t="e">
        <f t="shared" ca="1" si="12"/>
        <v>#NAME?</v>
      </c>
      <c r="BE50" s="10">
        <f t="shared" si="13"/>
        <v>0</v>
      </c>
      <c r="BF50" s="2" t="e">
        <f t="shared" ca="1" si="14"/>
        <v>#NAME?</v>
      </c>
      <c r="BL50" s="6"/>
    </row>
    <row r="51" spans="1:64" ht="12.75">
      <c r="A51" s="3" t="s">
        <v>158</v>
      </c>
      <c r="B51" s="7" t="str">
        <f>'1B'!B$4</f>
        <v/>
      </c>
      <c r="C51" s="7"/>
      <c r="D51" s="7" t="str">
        <f>'1B'!F$4</f>
        <v/>
      </c>
      <c r="E51" s="7"/>
      <c r="F51" s="7" t="str">
        <f>'1B'!J$4</f>
        <v/>
      </c>
      <c r="G51" s="7"/>
      <c r="H51" s="7" t="str">
        <f>'1B'!N$4</f>
        <v/>
      </c>
      <c r="I51" s="7"/>
      <c r="J51" s="7" t="str">
        <f>'1B'!R$4</f>
        <v/>
      </c>
      <c r="K51" s="7"/>
      <c r="Y51" s="10"/>
      <c r="Z51" s="10"/>
      <c r="AA51" s="10"/>
      <c r="AB51" s="10"/>
      <c r="AC51" s="10"/>
      <c r="AE51" s="10" t="str">
        <f t="shared" si="15"/>
        <v>zzz</v>
      </c>
      <c r="AF51" s="10" t="str">
        <f t="shared" si="16"/>
        <v>zzz</v>
      </c>
      <c r="AG51" s="10" t="str">
        <f t="shared" si="17"/>
        <v>zzz</v>
      </c>
      <c r="AH51" s="10" t="str">
        <f t="shared" si="18"/>
        <v>zzz</v>
      </c>
      <c r="AI51" s="10" t="str">
        <f t="shared" si="19"/>
        <v>zzz</v>
      </c>
      <c r="AQ51" s="10"/>
      <c r="AR51" s="10"/>
      <c r="AS51" s="10"/>
      <c r="AT51" s="10"/>
      <c r="AU51" s="10"/>
      <c r="AW51" s="10">
        <f t="shared" si="5"/>
        <v>0</v>
      </c>
      <c r="AX51" s="2" t="e">
        <f t="shared" ca="1" si="6"/>
        <v>#NAME?</v>
      </c>
      <c r="AY51" s="10">
        <f t="shared" si="7"/>
        <v>0</v>
      </c>
      <c r="AZ51" s="2" t="e">
        <f t="shared" ca="1" si="8"/>
        <v>#NAME?</v>
      </c>
      <c r="BA51" s="10">
        <f t="shared" si="9"/>
        <v>0</v>
      </c>
      <c r="BB51" s="2" t="e">
        <f t="shared" ca="1" si="10"/>
        <v>#NAME?</v>
      </c>
      <c r="BC51" s="10">
        <f t="shared" si="11"/>
        <v>0</v>
      </c>
      <c r="BD51" s="2" t="e">
        <f t="shared" ca="1" si="12"/>
        <v>#NAME?</v>
      </c>
      <c r="BE51" s="10">
        <f t="shared" si="13"/>
        <v>0</v>
      </c>
      <c r="BF51" s="2" t="e">
        <f t="shared" ca="1" si="14"/>
        <v>#NAME?</v>
      </c>
      <c r="BL51" s="6"/>
    </row>
    <row r="52" spans="1:64" ht="12.75">
      <c r="B52" s="7" t="str">
        <f>'1B'!B$7</f>
        <v/>
      </c>
      <c r="C52" s="7"/>
      <c r="D52" s="7" t="str">
        <f>'1B'!F$7</f>
        <v/>
      </c>
      <c r="E52" s="7"/>
      <c r="F52" s="7" t="str">
        <f>'1B'!J$7</f>
        <v/>
      </c>
      <c r="G52" s="7"/>
      <c r="H52" s="7" t="str">
        <f>'1B'!N$7</f>
        <v/>
      </c>
      <c r="I52" s="7"/>
      <c r="J52" s="7" t="str">
        <f>'1B'!R$7</f>
        <v>Vilan Ester</v>
      </c>
      <c r="K52" s="7"/>
      <c r="Y52" s="10"/>
      <c r="Z52" s="10"/>
      <c r="AA52" s="10"/>
      <c r="AB52" s="10"/>
      <c r="AC52" s="10"/>
      <c r="AE52" s="10" t="str">
        <f t="shared" si="15"/>
        <v>zzz</v>
      </c>
      <c r="AF52" s="10" t="str">
        <f t="shared" si="16"/>
        <v>zzz</v>
      </c>
      <c r="AG52" s="10" t="str">
        <f t="shared" si="17"/>
        <v>zzz</v>
      </c>
      <c r="AH52" s="10" t="str">
        <f t="shared" si="18"/>
        <v>zzz</v>
      </c>
      <c r="AI52" s="10" t="str">
        <f t="shared" si="19"/>
        <v>zzz</v>
      </c>
      <c r="AQ52" s="10"/>
      <c r="AR52" s="10"/>
      <c r="AS52" s="10"/>
      <c r="AT52" s="10"/>
      <c r="AU52" s="10"/>
      <c r="AW52" s="10">
        <f t="shared" si="5"/>
        <v>0</v>
      </c>
      <c r="AX52" s="2" t="e">
        <f t="shared" ca="1" si="6"/>
        <v>#NAME?</v>
      </c>
      <c r="AY52" s="10">
        <f t="shared" si="7"/>
        <v>0</v>
      </c>
      <c r="AZ52" s="2" t="e">
        <f t="shared" ca="1" si="8"/>
        <v>#NAME?</v>
      </c>
      <c r="BA52" s="10">
        <f t="shared" si="9"/>
        <v>0</v>
      </c>
      <c r="BB52" s="2" t="e">
        <f t="shared" ca="1" si="10"/>
        <v>#NAME?</v>
      </c>
      <c r="BC52" s="10">
        <f t="shared" si="11"/>
        <v>0</v>
      </c>
      <c r="BD52" s="2" t="e">
        <f t="shared" ca="1" si="12"/>
        <v>#NAME?</v>
      </c>
      <c r="BE52" s="10">
        <f t="shared" si="13"/>
        <v>0</v>
      </c>
      <c r="BF52" s="2" t="e">
        <f t="shared" ca="1" si="14"/>
        <v>#NAME?</v>
      </c>
      <c r="BL52" s="6"/>
    </row>
    <row r="53" spans="1:64" ht="12.75">
      <c r="B53" s="7" t="str">
        <f>'1B'!B$10</f>
        <v/>
      </c>
      <c r="C53" s="7"/>
      <c r="D53" s="7" t="str">
        <f>'1B'!F$10</f>
        <v>Mansilla Graciela</v>
      </c>
      <c r="E53" s="7"/>
      <c r="F53" s="7" t="str">
        <f>'1B'!J$10</f>
        <v>Rotondaro Analia</v>
      </c>
      <c r="G53" s="7"/>
      <c r="H53" s="7" t="str">
        <f>'1B'!N$10</f>
        <v>Benitez Laura</v>
      </c>
      <c r="I53" s="7"/>
      <c r="J53" s="7" t="str">
        <f>'1B'!R$10</f>
        <v>Dawidiuk Luciano</v>
      </c>
      <c r="K53" s="7"/>
      <c r="Y53" s="10"/>
      <c r="Z53" s="10"/>
      <c r="AA53" s="10"/>
      <c r="AB53" s="10"/>
      <c r="AC53" s="10"/>
      <c r="AE53" s="10" t="str">
        <f t="shared" si="15"/>
        <v>zzz</v>
      </c>
      <c r="AF53" s="10" t="str">
        <f t="shared" si="16"/>
        <v>zzz</v>
      </c>
      <c r="AG53" s="10" t="str">
        <f t="shared" si="17"/>
        <v>zzz</v>
      </c>
      <c r="AH53" s="10" t="str">
        <f t="shared" si="18"/>
        <v>zzz</v>
      </c>
      <c r="AI53" s="10" t="str">
        <f t="shared" si="19"/>
        <v>zzz</v>
      </c>
      <c r="AQ53" s="10"/>
      <c r="AR53" s="10"/>
      <c r="AS53" s="10"/>
      <c r="AT53" s="10"/>
      <c r="AU53" s="10"/>
      <c r="AW53" s="10">
        <f t="shared" si="5"/>
        <v>0</v>
      </c>
      <c r="AX53" s="2" t="e">
        <f t="shared" ca="1" si="6"/>
        <v>#NAME?</v>
      </c>
      <c r="AY53" s="10">
        <f t="shared" si="7"/>
        <v>0</v>
      </c>
      <c r="AZ53" s="2" t="e">
        <f t="shared" ca="1" si="8"/>
        <v>#NAME?</v>
      </c>
      <c r="BA53" s="10">
        <f t="shared" si="9"/>
        <v>0</v>
      </c>
      <c r="BB53" s="2" t="e">
        <f t="shared" ca="1" si="10"/>
        <v>#NAME?</v>
      </c>
      <c r="BC53" s="10">
        <f t="shared" si="11"/>
        <v>0</v>
      </c>
      <c r="BD53" s="2" t="e">
        <f t="shared" ca="1" si="12"/>
        <v>#NAME?</v>
      </c>
      <c r="BE53" s="10">
        <f t="shared" si="13"/>
        <v>0</v>
      </c>
      <c r="BF53" s="2" t="e">
        <f t="shared" ca="1" si="14"/>
        <v>#NAME?</v>
      </c>
      <c r="BL53" s="6"/>
    </row>
    <row r="54" spans="1:64" ht="12.75">
      <c r="B54" s="7" t="str">
        <f>'1B'!B$13</f>
        <v>Vallerino Cecilia</v>
      </c>
      <c r="C54" s="7"/>
      <c r="D54" s="7" t="str">
        <f>'1B'!F$13</f>
        <v>Mansilla Graciela</v>
      </c>
      <c r="E54" s="7"/>
      <c r="F54" s="7" t="str">
        <f>'1B'!J$13</f>
        <v>Rotondaro Analia</v>
      </c>
      <c r="G54" s="7"/>
      <c r="H54" s="7" t="str">
        <f>'1B'!N$13</f>
        <v>Benitez Laura</v>
      </c>
      <c r="I54" s="7"/>
      <c r="J54" s="7" t="str">
        <f>'1B'!R$13</f>
        <v>Lopez Pablo</v>
      </c>
      <c r="K54" s="7"/>
      <c r="Y54" s="10"/>
      <c r="Z54" s="10"/>
      <c r="AA54" s="10"/>
      <c r="AB54" s="10"/>
      <c r="AC54" s="10"/>
      <c r="AE54" s="10" t="str">
        <f t="shared" si="15"/>
        <v>zzz</v>
      </c>
      <c r="AF54" s="10" t="str">
        <f t="shared" si="16"/>
        <v>zzz</v>
      </c>
      <c r="AG54" s="10" t="str">
        <f t="shared" si="17"/>
        <v>zzz</v>
      </c>
      <c r="AH54" s="10" t="str">
        <f t="shared" si="18"/>
        <v>zzz</v>
      </c>
      <c r="AI54" s="10" t="str">
        <f t="shared" si="19"/>
        <v>zzz</v>
      </c>
      <c r="AQ54" s="10"/>
      <c r="AR54" s="10"/>
      <c r="AS54" s="10"/>
      <c r="AT54" s="10"/>
      <c r="AU54" s="10"/>
      <c r="AW54" s="10">
        <f t="shared" si="5"/>
        <v>0</v>
      </c>
      <c r="AX54" s="2" t="e">
        <f t="shared" ca="1" si="6"/>
        <v>#NAME?</v>
      </c>
      <c r="AY54" s="10">
        <f t="shared" si="7"/>
        <v>0</v>
      </c>
      <c r="AZ54" s="2" t="e">
        <f t="shared" ca="1" si="8"/>
        <v>#NAME?</v>
      </c>
      <c r="BA54" s="10">
        <f t="shared" si="9"/>
        <v>0</v>
      </c>
      <c r="BB54" s="2" t="e">
        <f t="shared" ca="1" si="10"/>
        <v>#NAME?</v>
      </c>
      <c r="BC54" s="10">
        <f t="shared" si="11"/>
        <v>0</v>
      </c>
      <c r="BD54" s="2" t="e">
        <f t="shared" ca="1" si="12"/>
        <v>#NAME?</v>
      </c>
      <c r="BE54" s="10">
        <f t="shared" si="13"/>
        <v>0</v>
      </c>
      <c r="BF54" s="2" t="e">
        <f t="shared" ca="1" si="14"/>
        <v>#NAME?</v>
      </c>
      <c r="BL54" s="6"/>
    </row>
    <row r="55" spans="1:64" ht="12.75">
      <c r="B55" s="7" t="str">
        <f>'1B'!B$16</f>
        <v>Legarreta Gabriel</v>
      </c>
      <c r="C55" s="7"/>
      <c r="D55" s="7" t="str">
        <f>'1B'!F$16</f>
        <v>Vilan Ester</v>
      </c>
      <c r="E55" s="7"/>
      <c r="F55" s="7" t="str">
        <f>'1B'!J$16</f>
        <v>Jarabo Silvia</v>
      </c>
      <c r="G55" s="7"/>
      <c r="H55" s="7" t="str">
        <f>'1B'!N$16</f>
        <v>Riquel Lucas</v>
      </c>
      <c r="I55" s="7"/>
      <c r="J55" s="7" t="str">
        <f>'1B'!R$16</f>
        <v>Berardoni/Arriola</v>
      </c>
      <c r="K55" s="7"/>
      <c r="Y55" s="10"/>
      <c r="Z55" s="10"/>
      <c r="AA55" s="10"/>
      <c r="AB55" s="10"/>
      <c r="AC55" s="10"/>
      <c r="AE55" s="10" t="str">
        <f t="shared" si="15"/>
        <v>zzz</v>
      </c>
      <c r="AF55" s="10" t="str">
        <f t="shared" si="16"/>
        <v>zzz</v>
      </c>
      <c r="AG55" s="10" t="str">
        <f t="shared" si="17"/>
        <v>zzz</v>
      </c>
      <c r="AH55" s="10" t="str">
        <f t="shared" si="18"/>
        <v>zzz</v>
      </c>
      <c r="AI55" s="10" t="str">
        <f t="shared" si="19"/>
        <v>zzz</v>
      </c>
      <c r="AQ55" s="10"/>
      <c r="AR55" s="10"/>
      <c r="AS55" s="10"/>
      <c r="AT55" s="10"/>
      <c r="AU55" s="10"/>
      <c r="AW55" s="10">
        <f t="shared" si="5"/>
        <v>0</v>
      </c>
      <c r="AX55" s="2" t="e">
        <f t="shared" ca="1" si="6"/>
        <v>#NAME?</v>
      </c>
      <c r="AY55" s="10">
        <f t="shared" si="7"/>
        <v>0</v>
      </c>
      <c r="AZ55" s="2" t="e">
        <f t="shared" ca="1" si="8"/>
        <v>#NAME?</v>
      </c>
      <c r="BA55" s="10">
        <f t="shared" si="9"/>
        <v>0</v>
      </c>
      <c r="BB55" s="2" t="e">
        <f t="shared" ca="1" si="10"/>
        <v>#NAME?</v>
      </c>
      <c r="BC55" s="10">
        <f t="shared" si="11"/>
        <v>0</v>
      </c>
      <c r="BD55" s="2" t="e">
        <f t="shared" ca="1" si="12"/>
        <v>#NAME?</v>
      </c>
      <c r="BE55" s="10">
        <f t="shared" si="13"/>
        <v>0</v>
      </c>
      <c r="BF55" s="2" t="e">
        <f t="shared" ca="1" si="14"/>
        <v>#NAME?</v>
      </c>
      <c r="BL55" s="6"/>
    </row>
    <row r="56" spans="1:64" ht="12.75">
      <c r="B56" s="7" t="str">
        <f>'1B'!B$19</f>
        <v>Legarreta Gabriel</v>
      </c>
      <c r="C56" s="7"/>
      <c r="D56" s="7" t="str">
        <f>'1B'!F$19</f>
        <v>Vilan Ester</v>
      </c>
      <c r="E56" s="7"/>
      <c r="F56" s="7" t="str">
        <f>'1B'!J$19</f>
        <v>Jarabo Silvia</v>
      </c>
      <c r="G56" s="7"/>
      <c r="H56" s="7" t="str">
        <f>'1B'!N$19</f>
        <v>Riquel Lucas</v>
      </c>
      <c r="I56" s="7"/>
      <c r="J56" s="7" t="str">
        <f>'1B'!R$19</f>
        <v>Berardoni/Arriola</v>
      </c>
      <c r="K56" s="7"/>
      <c r="Y56" s="10"/>
      <c r="Z56" s="10"/>
      <c r="AA56" s="10"/>
      <c r="AB56" s="10"/>
      <c r="AC56" s="10"/>
      <c r="AE56" s="10" t="str">
        <f t="shared" si="15"/>
        <v>zzz</v>
      </c>
      <c r="AF56" s="10" t="str">
        <f t="shared" si="16"/>
        <v>zzz</v>
      </c>
      <c r="AG56" s="10" t="str">
        <f t="shared" si="17"/>
        <v>zzz</v>
      </c>
      <c r="AH56" s="10" t="str">
        <f t="shared" si="18"/>
        <v>zzz</v>
      </c>
      <c r="AI56" s="10" t="str">
        <f t="shared" si="19"/>
        <v>zzz</v>
      </c>
      <c r="AQ56" s="10"/>
      <c r="AR56" s="10"/>
      <c r="AS56" s="10"/>
      <c r="AT56" s="10"/>
      <c r="AU56" s="10"/>
      <c r="AW56" s="10">
        <f t="shared" si="5"/>
        <v>0</v>
      </c>
      <c r="AX56" s="2" t="e">
        <f t="shared" ca="1" si="6"/>
        <v>#NAME?</v>
      </c>
      <c r="AY56" s="10">
        <f t="shared" si="7"/>
        <v>0</v>
      </c>
      <c r="AZ56" s="2" t="e">
        <f t="shared" ca="1" si="8"/>
        <v>#NAME?</v>
      </c>
      <c r="BA56" s="10">
        <f t="shared" si="9"/>
        <v>0</v>
      </c>
      <c r="BB56" s="2" t="e">
        <f t="shared" ca="1" si="10"/>
        <v>#NAME?</v>
      </c>
      <c r="BC56" s="10">
        <f t="shared" si="11"/>
        <v>0</v>
      </c>
      <c r="BD56" s="2" t="e">
        <f t="shared" ca="1" si="12"/>
        <v>#NAME?</v>
      </c>
      <c r="BE56" s="10">
        <f t="shared" si="13"/>
        <v>0</v>
      </c>
      <c r="BF56" s="2" t="e">
        <f t="shared" ca="1" si="14"/>
        <v>#NAME?</v>
      </c>
      <c r="BL56" s="6"/>
    </row>
    <row r="57" spans="1:64" ht="12.75">
      <c r="A57" s="3" t="s">
        <v>159</v>
      </c>
      <c r="B57" s="14" t="str">
        <f>'1D'!B$4</f>
        <v/>
      </c>
      <c r="C57" s="14"/>
      <c r="D57" s="14" t="str">
        <f>'1D'!F$4</f>
        <v/>
      </c>
      <c r="E57" s="14"/>
      <c r="F57" s="14" t="str">
        <f>'1D'!J$4</f>
        <v/>
      </c>
      <c r="G57" s="14"/>
      <c r="H57" s="14" t="str">
        <f>'1D'!N$4</f>
        <v/>
      </c>
      <c r="I57" s="14"/>
      <c r="J57" s="14" t="str">
        <f>'1D'!R$4</f>
        <v/>
      </c>
      <c r="K57" s="14"/>
      <c r="Y57" s="10"/>
      <c r="Z57" s="10"/>
      <c r="AA57" s="10"/>
      <c r="AB57" s="10"/>
      <c r="AC57" s="10"/>
      <c r="AE57" s="10" t="str">
        <f t="shared" si="15"/>
        <v>zzz</v>
      </c>
      <c r="AF57" s="10" t="str">
        <f t="shared" si="16"/>
        <v>zzz</v>
      </c>
      <c r="AG57" s="10" t="str">
        <f t="shared" si="17"/>
        <v>zzz</v>
      </c>
      <c r="AH57" s="10" t="str">
        <f t="shared" si="18"/>
        <v>zzz</v>
      </c>
      <c r="AI57" s="10" t="str">
        <f t="shared" si="19"/>
        <v>zzz</v>
      </c>
      <c r="AQ57" s="10"/>
      <c r="AR57" s="10"/>
      <c r="AS57" s="10"/>
      <c r="AT57" s="10"/>
      <c r="AU57" s="10"/>
      <c r="AW57" s="10">
        <f t="shared" si="5"/>
        <v>0</v>
      </c>
      <c r="AX57" s="2" t="e">
        <f t="shared" ca="1" si="6"/>
        <v>#NAME?</v>
      </c>
      <c r="AY57" s="10">
        <f t="shared" si="7"/>
        <v>0</v>
      </c>
      <c r="AZ57" s="2" t="e">
        <f t="shared" ca="1" si="8"/>
        <v>#NAME?</v>
      </c>
      <c r="BA57" s="10">
        <f t="shared" si="9"/>
        <v>0</v>
      </c>
      <c r="BB57" s="2" t="e">
        <f t="shared" ca="1" si="10"/>
        <v>#NAME?</v>
      </c>
      <c r="BC57" s="10">
        <f t="shared" si="11"/>
        <v>0</v>
      </c>
      <c r="BD57" s="2" t="e">
        <f t="shared" ca="1" si="12"/>
        <v>#NAME?</v>
      </c>
      <c r="BE57" s="10">
        <f t="shared" si="13"/>
        <v>0</v>
      </c>
      <c r="BF57" s="2" t="e">
        <f t="shared" ca="1" si="14"/>
        <v>#NAME?</v>
      </c>
      <c r="BL57" s="6"/>
    </row>
    <row r="58" spans="1:64" ht="12.75">
      <c r="B58" s="14" t="str">
        <f>'1D'!B$7</f>
        <v/>
      </c>
      <c r="C58" s="14"/>
      <c r="D58" s="14" t="str">
        <f>'1D'!F$7</f>
        <v/>
      </c>
      <c r="E58" s="14"/>
      <c r="F58" s="14" t="str">
        <f>'1D'!J$7</f>
        <v/>
      </c>
      <c r="G58" s="14"/>
      <c r="H58" s="14" t="str">
        <f>'1D'!N$7</f>
        <v/>
      </c>
      <c r="I58" s="14"/>
      <c r="J58" s="14" t="str">
        <f>'1D'!R$7</f>
        <v/>
      </c>
      <c r="K58" s="14"/>
      <c r="Y58" s="10"/>
      <c r="Z58" s="10"/>
      <c r="AA58" s="10"/>
      <c r="AB58" s="10"/>
      <c r="AC58" s="10"/>
      <c r="AE58" s="10" t="str">
        <f t="shared" si="15"/>
        <v>zzz</v>
      </c>
      <c r="AF58" s="10" t="str">
        <f t="shared" si="16"/>
        <v>zzz</v>
      </c>
      <c r="AG58" s="10" t="str">
        <f t="shared" si="17"/>
        <v>zzz</v>
      </c>
      <c r="AH58" s="10" t="str">
        <f t="shared" si="18"/>
        <v>zzz</v>
      </c>
      <c r="AI58" s="10" t="str">
        <f t="shared" si="19"/>
        <v>zzz</v>
      </c>
      <c r="AQ58" s="10"/>
      <c r="AR58" s="10"/>
      <c r="AS58" s="10"/>
      <c r="AT58" s="10"/>
      <c r="AU58" s="10"/>
      <c r="AW58" s="10">
        <f t="shared" si="5"/>
        <v>0</v>
      </c>
      <c r="AX58" s="2" t="e">
        <f t="shared" ca="1" si="6"/>
        <v>#NAME?</v>
      </c>
      <c r="AY58" s="10">
        <f t="shared" si="7"/>
        <v>0</v>
      </c>
      <c r="AZ58" s="2" t="e">
        <f t="shared" ca="1" si="8"/>
        <v>#NAME?</v>
      </c>
      <c r="BA58" s="10">
        <f t="shared" si="9"/>
        <v>0</v>
      </c>
      <c r="BB58" s="2" t="e">
        <f t="shared" ca="1" si="10"/>
        <v>#NAME?</v>
      </c>
      <c r="BC58" s="10">
        <f t="shared" si="11"/>
        <v>0</v>
      </c>
      <c r="BD58" s="2" t="e">
        <f t="shared" ca="1" si="12"/>
        <v>#NAME?</v>
      </c>
      <c r="BE58" s="10">
        <f t="shared" si="13"/>
        <v>0</v>
      </c>
      <c r="BF58" s="2" t="e">
        <f t="shared" ca="1" si="14"/>
        <v>#NAME?</v>
      </c>
      <c r="BL58" s="6"/>
    </row>
    <row r="59" spans="1:64" ht="12.75">
      <c r="B59" s="14" t="str">
        <f>'1D'!B$10</f>
        <v>Vallerino Cecilia</v>
      </c>
      <c r="C59" s="14"/>
      <c r="D59" s="14" t="str">
        <f>'1D'!F$10</f>
        <v>Lopez Pablo</v>
      </c>
      <c r="E59" s="14"/>
      <c r="F59" s="14" t="str">
        <f>'1D'!J$10</f>
        <v>Ponce Rosana</v>
      </c>
      <c r="G59" s="14"/>
      <c r="H59" s="14" t="str">
        <f>'1D'!N$10</f>
        <v>Bulfero Antonella</v>
      </c>
      <c r="I59" s="14"/>
      <c r="J59" s="14" t="str">
        <f>'1D'!R$10</f>
        <v>Castellon Sabina</v>
      </c>
      <c r="K59" s="14"/>
      <c r="Y59" s="10"/>
      <c r="Z59" s="10"/>
      <c r="AA59" s="10"/>
      <c r="AB59" s="10"/>
      <c r="AC59" s="10"/>
      <c r="AE59" s="10" t="str">
        <f t="shared" si="15"/>
        <v>zzz</v>
      </c>
      <c r="AF59" s="10" t="str">
        <f t="shared" si="16"/>
        <v>zzz</v>
      </c>
      <c r="AG59" s="10" t="str">
        <f t="shared" si="17"/>
        <v>zzz</v>
      </c>
      <c r="AH59" s="10" t="str">
        <f t="shared" si="18"/>
        <v>zzz</v>
      </c>
      <c r="AI59" s="10" t="str">
        <f t="shared" si="19"/>
        <v>zzz</v>
      </c>
      <c r="AQ59" s="10"/>
      <c r="AR59" s="10"/>
      <c r="AS59" s="10"/>
      <c r="AT59" s="10"/>
      <c r="AU59" s="10"/>
      <c r="AW59" s="10">
        <f t="shared" si="5"/>
        <v>0</v>
      </c>
      <c r="AX59" s="2" t="e">
        <f t="shared" ca="1" si="6"/>
        <v>#NAME?</v>
      </c>
      <c r="AY59" s="10">
        <f t="shared" si="7"/>
        <v>0</v>
      </c>
      <c r="AZ59" s="2" t="e">
        <f t="shared" ca="1" si="8"/>
        <v>#NAME?</v>
      </c>
      <c r="BA59" s="10">
        <f t="shared" si="9"/>
        <v>0</v>
      </c>
      <c r="BB59" s="2" t="e">
        <f t="shared" ca="1" si="10"/>
        <v>#NAME?</v>
      </c>
      <c r="BC59" s="10">
        <f t="shared" si="11"/>
        <v>0</v>
      </c>
      <c r="BD59" s="2" t="e">
        <f t="shared" ca="1" si="12"/>
        <v>#NAME?</v>
      </c>
      <c r="BE59" s="10">
        <f t="shared" si="13"/>
        <v>0</v>
      </c>
      <c r="BF59" s="2" t="e">
        <f t="shared" ca="1" si="14"/>
        <v>#NAME?</v>
      </c>
      <c r="BL59" s="6"/>
    </row>
    <row r="60" spans="1:64" ht="12.75">
      <c r="B60" s="14" t="str">
        <f>'1D'!B$13</f>
        <v/>
      </c>
      <c r="C60" s="14"/>
      <c r="D60" s="14" t="str">
        <f>'1D'!F$13</f>
        <v>Lopez Pablo</v>
      </c>
      <c r="E60" s="14"/>
      <c r="F60" s="14" t="str">
        <f>'1D'!J$13</f>
        <v>Ponce Rosana</v>
      </c>
      <c r="G60" s="14"/>
      <c r="H60" s="14" t="str">
        <f>'1D'!N$13</f>
        <v>Bulfero Antonella</v>
      </c>
      <c r="I60" s="14"/>
      <c r="J60" s="14" t="str">
        <f>'1D'!R$13</f>
        <v>Castellon Sabina</v>
      </c>
      <c r="K60" s="14"/>
      <c r="Y60" s="10"/>
      <c r="Z60" s="10"/>
      <c r="AA60" s="10"/>
      <c r="AB60" s="10"/>
      <c r="AC60" s="10"/>
      <c r="AE60" s="10" t="str">
        <f t="shared" si="15"/>
        <v>zzz</v>
      </c>
      <c r="AF60" s="10" t="str">
        <f t="shared" si="16"/>
        <v>zzz</v>
      </c>
      <c r="AG60" s="10" t="str">
        <f t="shared" si="17"/>
        <v>zzz</v>
      </c>
      <c r="AH60" s="10" t="str">
        <f t="shared" si="18"/>
        <v>zzz</v>
      </c>
      <c r="AI60" s="10" t="str">
        <f t="shared" si="19"/>
        <v>zzz</v>
      </c>
      <c r="AQ60" s="10"/>
      <c r="AR60" s="10"/>
      <c r="AS60" s="10"/>
      <c r="AT60" s="10"/>
      <c r="AU60" s="10"/>
      <c r="AW60" s="10">
        <f t="shared" si="5"/>
        <v>0</v>
      </c>
      <c r="AX60" s="2" t="e">
        <f t="shared" ca="1" si="6"/>
        <v>#NAME?</v>
      </c>
      <c r="AY60" s="10">
        <f t="shared" si="7"/>
        <v>0</v>
      </c>
      <c r="AZ60" s="2" t="e">
        <f t="shared" ca="1" si="8"/>
        <v>#NAME?</v>
      </c>
      <c r="BA60" s="10">
        <f t="shared" si="9"/>
        <v>0</v>
      </c>
      <c r="BB60" s="2" t="e">
        <f t="shared" ca="1" si="10"/>
        <v>#NAME?</v>
      </c>
      <c r="BC60" s="10">
        <f t="shared" si="11"/>
        <v>0</v>
      </c>
      <c r="BD60" s="2" t="e">
        <f t="shared" ca="1" si="12"/>
        <v>#NAME?</v>
      </c>
      <c r="BE60" s="10">
        <f t="shared" si="13"/>
        <v>0</v>
      </c>
      <c r="BF60" s="2" t="e">
        <f t="shared" ca="1" si="14"/>
        <v>#NAME?</v>
      </c>
      <c r="BL60" s="6"/>
    </row>
    <row r="61" spans="1:64" ht="12.75">
      <c r="B61" s="14" t="str">
        <f>'1D'!B$16</f>
        <v>Rotondaro Analia</v>
      </c>
      <c r="C61" s="14"/>
      <c r="D61" s="14" t="str">
        <f>'1D'!F$16</f>
        <v>Mansilla Graciela</v>
      </c>
      <c r="E61" s="14"/>
      <c r="F61" s="14" t="str">
        <f>'1D'!J$16</f>
        <v>Legarreta Gabriel</v>
      </c>
      <c r="G61" s="14"/>
      <c r="H61" s="14" t="str">
        <f>'1D'!N$16</f>
        <v>Benitez Laura</v>
      </c>
      <c r="I61" s="14"/>
      <c r="J61" s="14" t="str">
        <f>'1D'!R$16</f>
        <v>Lopez Pablo</v>
      </c>
      <c r="K61" s="14"/>
      <c r="Y61" s="10"/>
      <c r="Z61" s="10"/>
      <c r="AA61" s="10"/>
      <c r="AB61" s="10"/>
      <c r="AC61" s="10"/>
      <c r="AE61" s="10" t="str">
        <f t="shared" si="15"/>
        <v>zzz</v>
      </c>
      <c r="AF61" s="10" t="str">
        <f t="shared" si="16"/>
        <v>zzz</v>
      </c>
      <c r="AG61" s="10" t="str">
        <f t="shared" si="17"/>
        <v>zzz</v>
      </c>
      <c r="AH61" s="10" t="str">
        <f t="shared" si="18"/>
        <v>zzz</v>
      </c>
      <c r="AI61" s="10" t="str">
        <f t="shared" si="19"/>
        <v>zzz</v>
      </c>
      <c r="AQ61" s="10"/>
      <c r="AR61" s="10"/>
      <c r="AS61" s="10"/>
      <c r="AT61" s="10"/>
      <c r="AU61" s="10"/>
      <c r="AW61" s="10">
        <f t="shared" si="5"/>
        <v>0</v>
      </c>
      <c r="AX61" s="2" t="e">
        <f t="shared" ca="1" si="6"/>
        <v>#NAME?</v>
      </c>
      <c r="AY61" s="10">
        <f t="shared" si="7"/>
        <v>0</v>
      </c>
      <c r="AZ61" s="2" t="e">
        <f t="shared" ca="1" si="8"/>
        <v>#NAME?</v>
      </c>
      <c r="BA61" s="10">
        <f t="shared" si="9"/>
        <v>0</v>
      </c>
      <c r="BB61" s="2" t="e">
        <f t="shared" ca="1" si="10"/>
        <v>#NAME?</v>
      </c>
      <c r="BC61" s="10">
        <f t="shared" si="11"/>
        <v>0</v>
      </c>
      <c r="BD61" s="2" t="e">
        <f t="shared" ca="1" si="12"/>
        <v>#NAME?</v>
      </c>
      <c r="BE61" s="10">
        <f t="shared" si="13"/>
        <v>0</v>
      </c>
      <c r="BF61" s="2" t="e">
        <f t="shared" ca="1" si="14"/>
        <v>#NAME?</v>
      </c>
      <c r="BL61" s="6"/>
    </row>
    <row r="62" spans="1:64" ht="12.75">
      <c r="B62" s="14" t="str">
        <f>'1D'!B$19</f>
        <v>Rotondaro Analia</v>
      </c>
      <c r="C62" s="14"/>
      <c r="D62" s="14" t="str">
        <f>'1D'!F$19</f>
        <v>Mansilla Graciela</v>
      </c>
      <c r="E62" s="14"/>
      <c r="F62" s="14" t="str">
        <f>'1D'!J$19</f>
        <v>Legarreta Gabriel</v>
      </c>
      <c r="G62" s="14"/>
      <c r="H62" s="14" t="str">
        <f>'1D'!N$19</f>
        <v>Benitez Laura</v>
      </c>
      <c r="I62" s="14"/>
      <c r="J62" s="14" t="str">
        <f>'1D'!R$19</f>
        <v>Dawidiuk Luciano</v>
      </c>
      <c r="K62" s="14"/>
      <c r="Y62" s="10"/>
      <c r="Z62" s="10"/>
      <c r="AA62" s="10"/>
      <c r="AB62" s="10"/>
      <c r="AC62" s="10"/>
      <c r="AE62" s="10" t="str">
        <f t="shared" si="15"/>
        <v>zzz</v>
      </c>
      <c r="AF62" s="10" t="str">
        <f t="shared" si="16"/>
        <v>zzz</v>
      </c>
      <c r="AG62" s="10" t="str">
        <f t="shared" si="17"/>
        <v>zzz</v>
      </c>
      <c r="AH62" s="10" t="str">
        <f t="shared" si="18"/>
        <v>zzz</v>
      </c>
      <c r="AI62" s="10" t="str">
        <f t="shared" si="19"/>
        <v>zzz</v>
      </c>
      <c r="AQ62" s="10"/>
      <c r="AR62" s="10"/>
      <c r="AS62" s="10"/>
      <c r="AT62" s="10"/>
      <c r="AU62" s="10"/>
      <c r="AW62" s="10">
        <f t="shared" si="5"/>
        <v>0</v>
      </c>
      <c r="AX62" s="2" t="e">
        <f t="shared" ca="1" si="6"/>
        <v>#NAME?</v>
      </c>
      <c r="AY62" s="10">
        <f t="shared" si="7"/>
        <v>0</v>
      </c>
      <c r="AZ62" s="2" t="e">
        <f t="shared" ca="1" si="8"/>
        <v>#NAME?</v>
      </c>
      <c r="BA62" s="10">
        <f t="shared" si="9"/>
        <v>0</v>
      </c>
      <c r="BB62" s="2" t="e">
        <f t="shared" ca="1" si="10"/>
        <v>#NAME?</v>
      </c>
      <c r="BC62" s="10">
        <f t="shared" si="11"/>
        <v>0</v>
      </c>
      <c r="BD62" s="2" t="e">
        <f t="shared" ca="1" si="12"/>
        <v>#NAME?</v>
      </c>
      <c r="BE62" s="10">
        <f t="shared" si="13"/>
        <v>0</v>
      </c>
      <c r="BF62" s="2" t="e">
        <f t="shared" ca="1" si="14"/>
        <v>#NAME?</v>
      </c>
      <c r="BL62" s="6"/>
    </row>
    <row r="63" spans="1:64" ht="12.75">
      <c r="A63" s="3" t="s">
        <v>160</v>
      </c>
      <c r="B63" s="7" t="str">
        <f>'2B'!B$4</f>
        <v/>
      </c>
      <c r="C63" s="7"/>
      <c r="D63" s="7" t="str">
        <f>'2B'!F$4</f>
        <v/>
      </c>
      <c r="E63" s="7"/>
      <c r="F63" s="7" t="str">
        <f>'2B'!J$4</f>
        <v/>
      </c>
      <c r="G63" s="7"/>
      <c r="H63" s="7" t="str">
        <f>'2B'!N$4</f>
        <v/>
      </c>
      <c r="I63" s="7"/>
      <c r="J63" s="7" t="str">
        <f>'2B'!R$4</f>
        <v/>
      </c>
      <c r="K63" s="7"/>
      <c r="Y63" s="10"/>
      <c r="Z63" s="10"/>
      <c r="AA63" s="10"/>
      <c r="AB63" s="10"/>
      <c r="AC63" s="10"/>
      <c r="AE63" s="10" t="str">
        <f t="shared" si="15"/>
        <v>zzz</v>
      </c>
      <c r="AF63" s="10" t="str">
        <f t="shared" si="16"/>
        <v>zzz</v>
      </c>
      <c r="AG63" s="10" t="str">
        <f t="shared" si="17"/>
        <v>zzz</v>
      </c>
      <c r="AH63" s="10" t="str">
        <f t="shared" si="18"/>
        <v>zzz</v>
      </c>
      <c r="AI63" s="10" t="str">
        <f t="shared" si="19"/>
        <v>zzz</v>
      </c>
      <c r="AQ63" s="10"/>
      <c r="AR63" s="10"/>
      <c r="AS63" s="10"/>
      <c r="AT63" s="10"/>
      <c r="AU63" s="10"/>
      <c r="AW63" s="10">
        <f t="shared" si="5"/>
        <v>0</v>
      </c>
      <c r="AX63" s="2" t="e">
        <f t="shared" ca="1" si="6"/>
        <v>#NAME?</v>
      </c>
      <c r="AY63" s="10">
        <f t="shared" si="7"/>
        <v>0</v>
      </c>
      <c r="AZ63" s="2" t="e">
        <f t="shared" ca="1" si="8"/>
        <v>#NAME?</v>
      </c>
      <c r="BA63" s="10">
        <f t="shared" si="9"/>
        <v>0</v>
      </c>
      <c r="BB63" s="2" t="e">
        <f t="shared" ca="1" si="10"/>
        <v>#NAME?</v>
      </c>
      <c r="BC63" s="10">
        <f t="shared" si="11"/>
        <v>0</v>
      </c>
      <c r="BD63" s="2" t="e">
        <f t="shared" ca="1" si="12"/>
        <v>#NAME?</v>
      </c>
      <c r="BE63" s="10">
        <f t="shared" si="13"/>
        <v>0</v>
      </c>
      <c r="BF63" s="2" t="e">
        <f t="shared" ca="1" si="14"/>
        <v>#NAME?</v>
      </c>
      <c r="BL63" s="6"/>
    </row>
    <row r="64" spans="1:64" ht="12.75">
      <c r="B64" s="7" t="str">
        <f>'2B'!B$7</f>
        <v/>
      </c>
      <c r="C64" s="7"/>
      <c r="D64" s="7" t="str">
        <f>'2B'!F$7</f>
        <v/>
      </c>
      <c r="E64" s="7"/>
      <c r="F64" s="7" t="str">
        <f>'2B'!J$7</f>
        <v>Vilan Ester</v>
      </c>
      <c r="G64" s="7"/>
      <c r="H64" s="7" t="str">
        <f>'2B'!N$7</f>
        <v/>
      </c>
      <c r="I64" s="7"/>
      <c r="J64" s="7" t="str">
        <f>'2B'!R$7</f>
        <v/>
      </c>
      <c r="K64" s="7"/>
      <c r="Y64" s="10"/>
      <c r="Z64" s="10"/>
      <c r="AA64" s="10"/>
      <c r="AB64" s="10"/>
      <c r="AC64" s="10"/>
      <c r="AE64" s="10" t="str">
        <f t="shared" si="15"/>
        <v>zzz</v>
      </c>
      <c r="AF64" s="10" t="str">
        <f t="shared" si="16"/>
        <v>zzz</v>
      </c>
      <c r="AG64" s="10" t="str">
        <f t="shared" si="17"/>
        <v>zzz</v>
      </c>
      <c r="AH64" s="10" t="str">
        <f t="shared" si="18"/>
        <v>zzz</v>
      </c>
      <c r="AI64" s="10" t="str">
        <f t="shared" si="19"/>
        <v>zzz</v>
      </c>
      <c r="AQ64" s="10"/>
      <c r="AR64" s="10"/>
      <c r="AS64" s="10"/>
      <c r="AT64" s="10"/>
      <c r="AU64" s="10"/>
      <c r="AW64" s="10">
        <f t="shared" si="5"/>
        <v>0</v>
      </c>
      <c r="AX64" s="2" t="e">
        <f t="shared" ca="1" si="6"/>
        <v>#NAME?</v>
      </c>
      <c r="AY64" s="10">
        <f t="shared" si="7"/>
        <v>0</v>
      </c>
      <c r="AZ64" s="2" t="e">
        <f t="shared" ca="1" si="8"/>
        <v>#NAME?</v>
      </c>
      <c r="BA64" s="10">
        <f t="shared" si="9"/>
        <v>0</v>
      </c>
      <c r="BB64" s="2" t="e">
        <f t="shared" ca="1" si="10"/>
        <v>#NAME?</v>
      </c>
      <c r="BC64" s="10">
        <f t="shared" si="11"/>
        <v>0</v>
      </c>
      <c r="BD64" s="2" t="e">
        <f t="shared" ca="1" si="12"/>
        <v>#NAME?</v>
      </c>
      <c r="BE64" s="10">
        <f t="shared" si="13"/>
        <v>0</v>
      </c>
      <c r="BF64" s="2" t="e">
        <f t="shared" ca="1" si="14"/>
        <v>#NAME?</v>
      </c>
      <c r="BL64" s="6"/>
    </row>
    <row r="65" spans="1:64" ht="12.75">
      <c r="B65" s="7" t="str">
        <f>'2B'!B$10</f>
        <v>Demarco/Lamota</v>
      </c>
      <c r="C65" s="7"/>
      <c r="D65" s="7" t="str">
        <f>'2B'!F$10</f>
        <v>Porto Flavia</v>
      </c>
      <c r="E65" s="7"/>
      <c r="F65" s="7" t="str">
        <f>'2B'!J$10</f>
        <v>Lopez Pablo</v>
      </c>
      <c r="G65" s="7"/>
      <c r="H65" s="7" t="str">
        <f>'2B'!N$10</f>
        <v>Lopez Pablo</v>
      </c>
      <c r="I65" s="7"/>
      <c r="J65" s="7" t="str">
        <f>'2B'!R$10</f>
        <v>Nardelli Maximiliano</v>
      </c>
      <c r="K65" s="7"/>
      <c r="Y65" s="10"/>
      <c r="Z65" s="10"/>
      <c r="AA65" s="10"/>
      <c r="AB65" s="10"/>
      <c r="AC65" s="10"/>
      <c r="AE65" s="10" t="str">
        <f t="shared" si="15"/>
        <v>zzz</v>
      </c>
      <c r="AF65" s="10" t="str">
        <f t="shared" si="16"/>
        <v>zzz</v>
      </c>
      <c r="AG65" s="10" t="str">
        <f t="shared" si="17"/>
        <v>zzz</v>
      </c>
      <c r="AH65" s="10" t="str">
        <f t="shared" si="18"/>
        <v>zzz</v>
      </c>
      <c r="AI65" s="10" t="str">
        <f t="shared" si="19"/>
        <v>zzz</v>
      </c>
      <c r="AQ65" s="10"/>
      <c r="AR65" s="10"/>
      <c r="AS65" s="10"/>
      <c r="AT65" s="10"/>
      <c r="AU65" s="10"/>
      <c r="AW65" s="10">
        <f t="shared" si="5"/>
        <v>0</v>
      </c>
      <c r="AX65" s="2" t="e">
        <f t="shared" ca="1" si="6"/>
        <v>#NAME?</v>
      </c>
      <c r="AY65" s="10">
        <f t="shared" si="7"/>
        <v>0</v>
      </c>
      <c r="AZ65" s="2" t="e">
        <f t="shared" ca="1" si="8"/>
        <v>#NAME?</v>
      </c>
      <c r="BA65" s="10">
        <f t="shared" si="9"/>
        <v>0</v>
      </c>
      <c r="BB65" s="2" t="e">
        <f t="shared" ca="1" si="10"/>
        <v>#NAME?</v>
      </c>
      <c r="BC65" s="10">
        <f t="shared" si="11"/>
        <v>0</v>
      </c>
      <c r="BD65" s="2" t="e">
        <f t="shared" ca="1" si="12"/>
        <v>#NAME?</v>
      </c>
      <c r="BE65" s="10">
        <f t="shared" si="13"/>
        <v>0</v>
      </c>
      <c r="BF65" s="2" t="e">
        <f t="shared" ca="1" si="14"/>
        <v>#NAME?</v>
      </c>
      <c r="BL65" s="6"/>
    </row>
    <row r="66" spans="1:64" ht="12.75">
      <c r="B66" s="7" t="str">
        <f>'2B'!B$13</f>
        <v>Demarco/Lamota</v>
      </c>
      <c r="C66" s="7"/>
      <c r="D66" s="7" t="str">
        <f>'2B'!F$13</f>
        <v>Porto Flavia</v>
      </c>
      <c r="E66" s="7"/>
      <c r="F66" s="7" t="str">
        <f>'2B'!J$13</f>
        <v>Lopez Pablo</v>
      </c>
      <c r="G66" s="7"/>
      <c r="H66" s="7" t="str">
        <f>'2B'!N$13</f>
        <v>Lopez Pablo</v>
      </c>
      <c r="I66" s="7"/>
      <c r="J66" s="7" t="str">
        <f>'2B'!R$13</f>
        <v>Nardelli Maximiliano</v>
      </c>
      <c r="K66" s="7"/>
      <c r="Y66" s="10"/>
      <c r="Z66" s="10"/>
      <c r="AA66" s="10"/>
      <c r="AB66" s="10"/>
      <c r="AC66" s="10"/>
      <c r="AE66" s="10" t="str">
        <f t="shared" si="15"/>
        <v>zzz</v>
      </c>
      <c r="AF66" s="10" t="str">
        <f t="shared" si="16"/>
        <v>zzz</v>
      </c>
      <c r="AG66" s="10" t="str">
        <f t="shared" si="17"/>
        <v>zzz</v>
      </c>
      <c r="AH66" s="10" t="str">
        <f t="shared" si="18"/>
        <v>zzz</v>
      </c>
      <c r="AI66" s="10" t="str">
        <f t="shared" si="19"/>
        <v>zzz</v>
      </c>
      <c r="AQ66" s="10"/>
      <c r="AR66" s="10"/>
      <c r="AS66" s="10"/>
      <c r="AT66" s="10"/>
      <c r="AU66" s="10"/>
      <c r="AW66" s="10">
        <f t="shared" si="5"/>
        <v>0</v>
      </c>
      <c r="AX66" s="2" t="e">
        <f t="shared" ca="1" si="6"/>
        <v>#NAME?</v>
      </c>
      <c r="AY66" s="10">
        <f t="shared" si="7"/>
        <v>0</v>
      </c>
      <c r="AZ66" s="2" t="e">
        <f t="shared" ca="1" si="8"/>
        <v>#NAME?</v>
      </c>
      <c r="BA66" s="10">
        <f t="shared" si="9"/>
        <v>0</v>
      </c>
      <c r="BB66" s="2" t="e">
        <f t="shared" ca="1" si="10"/>
        <v>#NAME?</v>
      </c>
      <c r="BC66" s="10">
        <f t="shared" si="11"/>
        <v>0</v>
      </c>
      <c r="BD66" s="2" t="e">
        <f t="shared" ca="1" si="12"/>
        <v>#NAME?</v>
      </c>
      <c r="BE66" s="10">
        <f t="shared" si="13"/>
        <v>0</v>
      </c>
      <c r="BF66" s="2" t="e">
        <f t="shared" ca="1" si="14"/>
        <v>#NAME?</v>
      </c>
      <c r="BL66" s="6"/>
    </row>
    <row r="67" spans="1:64" ht="12.75">
      <c r="B67" s="7" t="str">
        <f>'2B'!B$16</f>
        <v>Marcos Marisu</v>
      </c>
      <c r="C67" s="7"/>
      <c r="D67" s="7" t="str">
        <f>'2B'!F$16</f>
        <v>Pagano Roxana</v>
      </c>
      <c r="E67" s="7"/>
      <c r="F67" s="7" t="str">
        <f>'2B'!J$16</f>
        <v>Almeyra Cecilia</v>
      </c>
      <c r="G67" s="7"/>
      <c r="H67" s="7" t="str">
        <f>'2B'!N$16</f>
        <v>Romero Patricia</v>
      </c>
      <c r="I67" s="7"/>
      <c r="J67" s="7" t="str">
        <f>'2B'!R$16</f>
        <v>Miglioranza Nora</v>
      </c>
      <c r="K67" s="7"/>
      <c r="Y67" s="10"/>
      <c r="Z67" s="10"/>
      <c r="AA67" s="10"/>
      <c r="AB67" s="10"/>
      <c r="AC67" s="10"/>
      <c r="AE67" s="10" t="str">
        <f t="shared" ref="AE67:AE100" si="20">IF(OR(Y67="---",Y67=""),"zzz",Y67)</f>
        <v>zzz</v>
      </c>
      <c r="AF67" s="10" t="str">
        <f t="shared" ref="AF67:AF100" si="21">IF(OR(Z67="---",Z67=""),"zzz",Z67)</f>
        <v>zzz</v>
      </c>
      <c r="AG67" s="10" t="str">
        <f t="shared" ref="AG67:AG100" si="22">IF(OR(AA67="---",AA67=""),"zzz",AA67)</f>
        <v>zzz</v>
      </c>
      <c r="AH67" s="10" t="str">
        <f t="shared" ref="AH67:AH100" si="23">IF(OR(AB67="---",AB67=""),"zzz",AB67)</f>
        <v>zzz</v>
      </c>
      <c r="AI67" s="10" t="str">
        <f t="shared" ref="AI67:AI100" si="24">IF(OR(AC67="---",AC67=""),"zzz",AC67)</f>
        <v>zzz</v>
      </c>
      <c r="AQ67" s="10"/>
      <c r="AR67" s="10"/>
      <c r="AS67" s="10"/>
      <c r="AT67" s="10"/>
      <c r="AU67" s="10"/>
      <c r="AW67" s="10">
        <f t="shared" si="5"/>
        <v>0</v>
      </c>
      <c r="AX67" s="2" t="e">
        <f t="shared" ca="1" si="6"/>
        <v>#NAME?</v>
      </c>
      <c r="AY67" s="10">
        <f t="shared" si="7"/>
        <v>0</v>
      </c>
      <c r="AZ67" s="2" t="e">
        <f t="shared" ca="1" si="8"/>
        <v>#NAME?</v>
      </c>
      <c r="BA67" s="10">
        <f t="shared" si="9"/>
        <v>0</v>
      </c>
      <c r="BB67" s="2" t="e">
        <f t="shared" ca="1" si="10"/>
        <v>#NAME?</v>
      </c>
      <c r="BC67" s="10">
        <f t="shared" si="11"/>
        <v>0</v>
      </c>
      <c r="BD67" s="2" t="e">
        <f t="shared" ca="1" si="12"/>
        <v>#NAME?</v>
      </c>
      <c r="BE67" s="10">
        <f t="shared" si="13"/>
        <v>0</v>
      </c>
      <c r="BF67" s="2" t="e">
        <f t="shared" ca="1" si="14"/>
        <v>#NAME?</v>
      </c>
      <c r="BL67" s="6"/>
    </row>
    <row r="68" spans="1:64" ht="12.75">
      <c r="B68" s="7" t="str">
        <f>'2B'!B$19</f>
        <v>Marcos Marisu</v>
      </c>
      <c r="C68" s="7"/>
      <c r="D68" s="7" t="str">
        <f>'2B'!F$19</f>
        <v>Pagano Roxana</v>
      </c>
      <c r="E68" s="7"/>
      <c r="F68" s="7" t="str">
        <f>'2B'!J$19</f>
        <v>Almeyra Cecilia</v>
      </c>
      <c r="G68" s="7"/>
      <c r="H68" s="7" t="str">
        <f>'2B'!N$19</f>
        <v>Romero Patricia</v>
      </c>
      <c r="I68" s="7"/>
      <c r="J68" s="7" t="str">
        <f>'2B'!R$19</f>
        <v>Maisonavo Alejandra</v>
      </c>
      <c r="K68" s="7"/>
      <c r="Y68" s="10"/>
      <c r="Z68" s="10"/>
      <c r="AA68" s="10"/>
      <c r="AB68" s="10"/>
      <c r="AC68" s="10"/>
      <c r="AE68" s="10" t="str">
        <f t="shared" si="20"/>
        <v>zzz</v>
      </c>
      <c r="AF68" s="10" t="str">
        <f t="shared" si="21"/>
        <v>zzz</v>
      </c>
      <c r="AG68" s="10" t="str">
        <f t="shared" si="22"/>
        <v>zzz</v>
      </c>
      <c r="AH68" s="10" t="str">
        <f t="shared" si="23"/>
        <v>zzz</v>
      </c>
      <c r="AI68" s="10" t="str">
        <f t="shared" si="24"/>
        <v>zzz</v>
      </c>
      <c r="AQ68" s="10"/>
      <c r="AR68" s="10"/>
      <c r="AS68" s="10"/>
      <c r="AT68" s="10"/>
      <c r="AU68" s="10"/>
      <c r="AW68" s="10">
        <f t="shared" si="5"/>
        <v>0</v>
      </c>
      <c r="AX68" s="2" t="e">
        <f t="shared" ca="1" si="6"/>
        <v>#NAME?</v>
      </c>
      <c r="AY68" s="10">
        <f t="shared" si="7"/>
        <v>0</v>
      </c>
      <c r="AZ68" s="2" t="e">
        <f t="shared" ca="1" si="8"/>
        <v>#NAME?</v>
      </c>
      <c r="BA68" s="10">
        <f t="shared" si="9"/>
        <v>0</v>
      </c>
      <c r="BB68" s="2" t="e">
        <f t="shared" ca="1" si="10"/>
        <v>#NAME?</v>
      </c>
      <c r="BC68" s="10">
        <f t="shared" si="11"/>
        <v>0</v>
      </c>
      <c r="BD68" s="2" t="e">
        <f t="shared" ca="1" si="12"/>
        <v>#NAME?</v>
      </c>
      <c r="BE68" s="10">
        <f t="shared" si="13"/>
        <v>0</v>
      </c>
      <c r="BF68" s="2" t="e">
        <f t="shared" ca="1" si="14"/>
        <v>#NAME?</v>
      </c>
      <c r="BL68" s="6"/>
    </row>
    <row r="69" spans="1:64" ht="12.75">
      <c r="A69" s="3" t="s">
        <v>161</v>
      </c>
      <c r="B69" s="14" t="str">
        <f>'2D'!B$4</f>
        <v/>
      </c>
      <c r="C69" s="14"/>
      <c r="D69" s="14" t="str">
        <f>'2D'!F$4</f>
        <v/>
      </c>
      <c r="E69" s="14"/>
      <c r="F69" s="14" t="str">
        <f>'2D'!J$4</f>
        <v/>
      </c>
      <c r="G69" s="14"/>
      <c r="H69" s="14" t="str">
        <f>'2D'!N$4</f>
        <v/>
      </c>
      <c r="I69" s="14"/>
      <c r="J69" s="14" t="str">
        <f>'2D'!R$4</f>
        <v/>
      </c>
      <c r="K69" s="14"/>
      <c r="M69" s="17" t="str">
        <f ca="1">IFERROR(__xludf.DUMMYFUNCTION("unique(C3:C50)"),"")</f>
        <v/>
      </c>
      <c r="N69" s="17" t="str">
        <f ca="1">IFERROR(__xludf.DUMMYFUNCTION("unique(E3:E50)"),"")</f>
        <v/>
      </c>
      <c r="O69" s="17" t="str">
        <f ca="1">IFERROR(__xludf.DUMMYFUNCTION("unique(G3:G50)"),"")</f>
        <v/>
      </c>
      <c r="P69" s="17" t="str">
        <f ca="1">IFERROR(__xludf.DUMMYFUNCTION("unique(I3:I50)"),"")</f>
        <v/>
      </c>
      <c r="Q69" s="17" t="str">
        <f ca="1">IFERROR(__xludf.DUMMYFUNCTION("unique(K3:K50)"),"")</f>
        <v/>
      </c>
      <c r="Y69" s="10"/>
      <c r="Z69" s="10"/>
      <c r="AA69" s="10"/>
      <c r="AB69" s="10"/>
      <c r="AC69" s="10"/>
      <c r="AE69" s="10" t="str">
        <f t="shared" si="20"/>
        <v>zzz</v>
      </c>
      <c r="AF69" s="10" t="str">
        <f t="shared" si="21"/>
        <v>zzz</v>
      </c>
      <c r="AG69" s="10" t="str">
        <f t="shared" si="22"/>
        <v>zzz</v>
      </c>
      <c r="AH69" s="10" t="str">
        <f t="shared" si="23"/>
        <v>zzz</v>
      </c>
      <c r="AI69" s="10" t="str">
        <f t="shared" si="24"/>
        <v>zzz</v>
      </c>
      <c r="AQ69" s="10"/>
      <c r="AR69" s="10"/>
      <c r="AS69" s="10"/>
      <c r="AT69" s="10"/>
      <c r="AU69" s="10"/>
      <c r="AW69" s="10">
        <f t="shared" si="5"/>
        <v>0</v>
      </c>
      <c r="AX69" s="2" t="e">
        <f t="shared" ca="1" si="6"/>
        <v>#NAME?</v>
      </c>
      <c r="AY69" s="10">
        <f t="shared" si="7"/>
        <v>0</v>
      </c>
      <c r="AZ69" s="2" t="e">
        <f t="shared" ca="1" si="8"/>
        <v>#NAME?</v>
      </c>
      <c r="BA69" s="10">
        <f t="shared" si="9"/>
        <v>0</v>
      </c>
      <c r="BB69" s="2" t="e">
        <f t="shared" ca="1" si="10"/>
        <v>#NAME?</v>
      </c>
      <c r="BC69" s="10">
        <f t="shared" si="11"/>
        <v>0</v>
      </c>
      <c r="BD69" s="2" t="e">
        <f t="shared" ca="1" si="12"/>
        <v>#NAME?</v>
      </c>
      <c r="BE69" s="10">
        <f t="shared" si="13"/>
        <v>0</v>
      </c>
      <c r="BF69" s="2" t="e">
        <f t="shared" ca="1" si="14"/>
        <v>#NAME?</v>
      </c>
      <c r="BL69" s="6"/>
    </row>
    <row r="70" spans="1:64" ht="12.75">
      <c r="B70" s="14" t="str">
        <f>'2D'!B$7</f>
        <v/>
      </c>
      <c r="C70" s="14"/>
      <c r="D70" s="14" t="str">
        <f>'2D'!F$7</f>
        <v/>
      </c>
      <c r="E70" s="14"/>
      <c r="F70" s="14" t="str">
        <f>'2D'!J$7</f>
        <v/>
      </c>
      <c r="G70" s="14"/>
      <c r="H70" s="14" t="str">
        <f>'2D'!N$7</f>
        <v/>
      </c>
      <c r="I70" s="14"/>
      <c r="J70" s="14" t="str">
        <f>'2D'!R$7</f>
        <v/>
      </c>
      <c r="K70" s="14"/>
      <c r="Y70" s="10"/>
      <c r="Z70" s="10"/>
      <c r="AA70" s="10"/>
      <c r="AB70" s="10"/>
      <c r="AC70" s="10"/>
      <c r="AE70" s="10" t="str">
        <f t="shared" si="20"/>
        <v>zzz</v>
      </c>
      <c r="AF70" s="10" t="str">
        <f t="shared" si="21"/>
        <v>zzz</v>
      </c>
      <c r="AG70" s="10" t="str">
        <f t="shared" si="22"/>
        <v>zzz</v>
      </c>
      <c r="AH70" s="10" t="str">
        <f t="shared" si="23"/>
        <v>zzz</v>
      </c>
      <c r="AI70" s="10" t="str">
        <f t="shared" si="24"/>
        <v>zzz</v>
      </c>
      <c r="AQ70" s="10"/>
      <c r="AR70" s="10"/>
      <c r="AS70" s="10"/>
      <c r="AT70" s="10"/>
      <c r="AU70" s="10"/>
      <c r="AW70" s="10">
        <f t="shared" si="5"/>
        <v>0</v>
      </c>
      <c r="AX70" s="2" t="e">
        <f t="shared" ca="1" si="6"/>
        <v>#NAME?</v>
      </c>
      <c r="AY70" s="10">
        <f t="shared" si="7"/>
        <v>0</v>
      </c>
      <c r="AZ70" s="2" t="e">
        <f t="shared" ca="1" si="8"/>
        <v>#NAME?</v>
      </c>
      <c r="BA70" s="10">
        <f t="shared" si="9"/>
        <v>0</v>
      </c>
      <c r="BB70" s="2" t="e">
        <f t="shared" ca="1" si="10"/>
        <v>#NAME?</v>
      </c>
      <c r="BC70" s="10">
        <f t="shared" si="11"/>
        <v>0</v>
      </c>
      <c r="BD70" s="2" t="e">
        <f t="shared" ca="1" si="12"/>
        <v>#NAME?</v>
      </c>
      <c r="BE70" s="10">
        <f t="shared" si="13"/>
        <v>0</v>
      </c>
      <c r="BF70" s="2" t="e">
        <f t="shared" ca="1" si="14"/>
        <v>#NAME?</v>
      </c>
      <c r="BL70" s="6"/>
    </row>
    <row r="71" spans="1:64" ht="12.75">
      <c r="B71" s="14" t="str">
        <f>'2D'!B$10</f>
        <v>Braile Belen</v>
      </c>
      <c r="C71" s="14"/>
      <c r="D71" s="14" t="str">
        <f>'2D'!F$10</f>
        <v>Pagano Roxana</v>
      </c>
      <c r="E71" s="14"/>
      <c r="F71" s="14" t="str">
        <f>'2D'!J$10</f>
        <v>Ciolli Karina</v>
      </c>
      <c r="G71" s="14"/>
      <c r="H71" s="14" t="str">
        <f>'2D'!N$10</f>
        <v>Nardelli Maximiliano</v>
      </c>
      <c r="I71" s="14"/>
      <c r="J71" s="14" t="str">
        <f>'2D'!R$10</f>
        <v>Lopez Pablo</v>
      </c>
      <c r="K71" s="14"/>
      <c r="Y71" s="10"/>
      <c r="Z71" s="10"/>
      <c r="AA71" s="10"/>
      <c r="AB71" s="10"/>
      <c r="AC71" s="10"/>
      <c r="AE71" s="10" t="str">
        <f t="shared" si="20"/>
        <v>zzz</v>
      </c>
      <c r="AF71" s="10" t="str">
        <f t="shared" si="21"/>
        <v>zzz</v>
      </c>
      <c r="AG71" s="10" t="str">
        <f t="shared" si="22"/>
        <v>zzz</v>
      </c>
      <c r="AH71" s="10" t="str">
        <f t="shared" si="23"/>
        <v>zzz</v>
      </c>
      <c r="AI71" s="10" t="str">
        <f t="shared" si="24"/>
        <v>zzz</v>
      </c>
      <c r="AQ71" s="10"/>
      <c r="AR71" s="10"/>
      <c r="AS71" s="10"/>
      <c r="AT71" s="10"/>
      <c r="AU71" s="10"/>
      <c r="AW71" s="10">
        <f t="shared" si="5"/>
        <v>0</v>
      </c>
      <c r="AX71" s="6"/>
      <c r="AY71" s="10">
        <f t="shared" si="7"/>
        <v>0</v>
      </c>
      <c r="AZ71" s="6"/>
      <c r="BA71" s="10">
        <f t="shared" si="9"/>
        <v>0</v>
      </c>
      <c r="BB71" s="6"/>
      <c r="BC71" s="10">
        <f t="shared" si="11"/>
        <v>0</v>
      </c>
      <c r="BD71" s="6"/>
      <c r="BE71" s="10">
        <f t="shared" si="13"/>
        <v>0</v>
      </c>
      <c r="BF71" s="6"/>
      <c r="BL71" s="6"/>
    </row>
    <row r="72" spans="1:64" ht="12.75">
      <c r="B72" s="14" t="str">
        <f>'2D'!B$13</f>
        <v>Braile Belen</v>
      </c>
      <c r="C72" s="14"/>
      <c r="D72" s="14" t="str">
        <f>'2D'!F$13</f>
        <v>Pagano Roxana</v>
      </c>
      <c r="E72" s="14"/>
      <c r="F72" s="14" t="str">
        <f>'2D'!J$13</f>
        <v>Ciolli Karina</v>
      </c>
      <c r="G72" s="14"/>
      <c r="H72" s="14" t="str">
        <f>'2D'!N$13</f>
        <v>Nardelli Maximiliano</v>
      </c>
      <c r="I72" s="14"/>
      <c r="J72" s="14" t="str">
        <f>'2D'!R$13</f>
        <v>Maisonavo Alejandra</v>
      </c>
      <c r="K72" s="14"/>
      <c r="Y72" s="10"/>
      <c r="Z72" s="10"/>
      <c r="AA72" s="10"/>
      <c r="AB72" s="10"/>
      <c r="AC72" s="10"/>
      <c r="AE72" s="10" t="str">
        <f t="shared" si="20"/>
        <v>zzz</v>
      </c>
      <c r="AF72" s="10" t="str">
        <f t="shared" si="21"/>
        <v>zzz</v>
      </c>
      <c r="AG72" s="10" t="str">
        <f t="shared" si="22"/>
        <v>zzz</v>
      </c>
      <c r="AH72" s="10" t="str">
        <f t="shared" si="23"/>
        <v>zzz</v>
      </c>
      <c r="AI72" s="10" t="str">
        <f t="shared" si="24"/>
        <v>zzz</v>
      </c>
      <c r="AQ72" s="10"/>
      <c r="AR72" s="10"/>
      <c r="AS72" s="10"/>
      <c r="AT72" s="10"/>
      <c r="AU72" s="10"/>
      <c r="AW72" s="10">
        <f t="shared" si="5"/>
        <v>0</v>
      </c>
      <c r="AX72" s="6"/>
      <c r="AY72" s="10">
        <f t="shared" si="7"/>
        <v>0</v>
      </c>
      <c r="AZ72" s="6"/>
      <c r="BA72" s="10">
        <f t="shared" si="9"/>
        <v>0</v>
      </c>
      <c r="BB72" s="6"/>
      <c r="BC72" s="10">
        <f t="shared" si="11"/>
        <v>0</v>
      </c>
      <c r="BD72" s="6"/>
      <c r="BE72" s="10">
        <f t="shared" si="13"/>
        <v>0</v>
      </c>
      <c r="BF72" s="6"/>
      <c r="BL72" s="6"/>
    </row>
    <row r="73" spans="1:64" ht="12.75">
      <c r="B73" s="14" t="str">
        <f>'2D'!B$16</f>
        <v>Romero Patricia</v>
      </c>
      <c r="C73" s="14"/>
      <c r="D73" s="14" t="str">
        <f>'2D'!F$16</f>
        <v>A CUBRIR</v>
      </c>
      <c r="E73" s="14"/>
      <c r="F73" s="14" t="str">
        <f>'2D'!J$16</f>
        <v>Miglioranza Nora</v>
      </c>
      <c r="G73" s="14"/>
      <c r="H73" s="14" t="str">
        <f>'2D'!N$16</f>
        <v>Lopez Pablo</v>
      </c>
      <c r="I73" s="14"/>
      <c r="J73" s="14" t="str">
        <f>'2D'!R$16</f>
        <v>Porto Flavia</v>
      </c>
      <c r="K73" s="14"/>
      <c r="Y73" s="10"/>
      <c r="Z73" s="10"/>
      <c r="AA73" s="10"/>
      <c r="AB73" s="10"/>
      <c r="AC73" s="10"/>
      <c r="AE73" s="10" t="str">
        <f t="shared" si="20"/>
        <v>zzz</v>
      </c>
      <c r="AF73" s="10" t="str">
        <f t="shared" si="21"/>
        <v>zzz</v>
      </c>
      <c r="AG73" s="10" t="str">
        <f t="shared" si="22"/>
        <v>zzz</v>
      </c>
      <c r="AH73" s="10" t="str">
        <f t="shared" si="23"/>
        <v>zzz</v>
      </c>
      <c r="AI73" s="10" t="str">
        <f t="shared" si="24"/>
        <v>zzz</v>
      </c>
      <c r="AQ73" s="10"/>
      <c r="AR73" s="10"/>
      <c r="AS73" s="10"/>
      <c r="AT73" s="10"/>
      <c r="AU73" s="10"/>
      <c r="AW73" s="10">
        <f t="shared" si="5"/>
        <v>0</v>
      </c>
      <c r="AX73" s="6"/>
      <c r="AY73" s="10">
        <f t="shared" si="7"/>
        <v>0</v>
      </c>
      <c r="AZ73" s="6"/>
      <c r="BA73" s="10">
        <f t="shared" si="9"/>
        <v>0</v>
      </c>
      <c r="BB73" s="6"/>
      <c r="BC73" s="10">
        <f t="shared" si="11"/>
        <v>0</v>
      </c>
      <c r="BD73" s="6"/>
      <c r="BE73" s="10">
        <f t="shared" si="13"/>
        <v>0</v>
      </c>
      <c r="BF73" s="6"/>
      <c r="BL73" s="6"/>
    </row>
    <row r="74" spans="1:64" ht="12.75">
      <c r="B74" s="14" t="str">
        <f>'2D'!B$19</f>
        <v>Romero Patricia</v>
      </c>
      <c r="C74" s="14"/>
      <c r="D74" s="14" t="str">
        <f>'2D'!F$19</f>
        <v>A CUBRIR</v>
      </c>
      <c r="E74" s="14"/>
      <c r="F74" s="14" t="str">
        <f>'2D'!J$19</f>
        <v>Lopez Pablo</v>
      </c>
      <c r="G74" s="14"/>
      <c r="H74" s="14" t="str">
        <f>'2D'!N$19</f>
        <v>Lopez Pablo</v>
      </c>
      <c r="I74" s="14"/>
      <c r="J74" s="14" t="str">
        <f>'2D'!R$19</f>
        <v>Porto Flavia</v>
      </c>
      <c r="K74" s="14"/>
      <c r="Y74" s="10"/>
      <c r="Z74" s="10"/>
      <c r="AA74" s="10"/>
      <c r="AB74" s="10"/>
      <c r="AC74" s="10"/>
      <c r="AE74" s="10" t="str">
        <f t="shared" si="20"/>
        <v>zzz</v>
      </c>
      <c r="AF74" s="10" t="str">
        <f t="shared" si="21"/>
        <v>zzz</v>
      </c>
      <c r="AG74" s="10" t="str">
        <f t="shared" si="22"/>
        <v>zzz</v>
      </c>
      <c r="AH74" s="10" t="str">
        <f t="shared" si="23"/>
        <v>zzz</v>
      </c>
      <c r="AI74" s="10" t="str">
        <f t="shared" si="24"/>
        <v>zzz</v>
      </c>
      <c r="AQ74" s="10"/>
      <c r="AR74" s="10"/>
      <c r="AS74" s="10"/>
      <c r="AT74" s="10"/>
      <c r="AU74" s="10"/>
      <c r="AW74" s="10">
        <f t="shared" si="5"/>
        <v>0</v>
      </c>
      <c r="AX74" s="6"/>
      <c r="AY74" s="10">
        <f t="shared" si="7"/>
        <v>0</v>
      </c>
      <c r="AZ74" s="6"/>
      <c r="BA74" s="10">
        <f t="shared" si="9"/>
        <v>0</v>
      </c>
      <c r="BB74" s="6"/>
      <c r="BC74" s="10">
        <f t="shared" si="11"/>
        <v>0</v>
      </c>
      <c r="BD74" s="6"/>
      <c r="BE74" s="10">
        <f t="shared" si="13"/>
        <v>0</v>
      </c>
      <c r="BF74" s="6"/>
      <c r="BL74" s="6"/>
    </row>
    <row r="75" spans="1:64" ht="12.75">
      <c r="A75" s="3" t="s">
        <v>162</v>
      </c>
      <c r="B75" s="7" t="str">
        <f>'3B'!B$4</f>
        <v/>
      </c>
      <c r="C75" s="7"/>
      <c r="D75" s="7" t="str">
        <f>'3B'!F$4</f>
        <v/>
      </c>
      <c r="E75" s="7"/>
      <c r="F75" s="7" t="str">
        <f>'3B'!J$4</f>
        <v/>
      </c>
      <c r="G75" s="7"/>
      <c r="H75" s="7" t="str">
        <f>'3B'!N$4</f>
        <v/>
      </c>
      <c r="I75" s="7"/>
      <c r="J75" s="7" t="str">
        <f>'3B'!R$4</f>
        <v/>
      </c>
      <c r="K75" s="7"/>
      <c r="Y75" s="10"/>
      <c r="Z75" s="10"/>
      <c r="AA75" s="10"/>
      <c r="AB75" s="10"/>
      <c r="AC75" s="10"/>
      <c r="AE75" s="10" t="str">
        <f t="shared" si="20"/>
        <v>zzz</v>
      </c>
      <c r="AF75" s="10" t="str">
        <f t="shared" si="21"/>
        <v>zzz</v>
      </c>
      <c r="AG75" s="10" t="str">
        <f t="shared" si="22"/>
        <v>zzz</v>
      </c>
      <c r="AH75" s="10" t="str">
        <f t="shared" si="23"/>
        <v>zzz</v>
      </c>
      <c r="AI75" s="10" t="str">
        <f t="shared" si="24"/>
        <v>zzz</v>
      </c>
      <c r="AQ75" s="10"/>
      <c r="AR75" s="10"/>
      <c r="AS75" s="10"/>
      <c r="AT75" s="10"/>
      <c r="AU75" s="10"/>
      <c r="AW75" s="10">
        <f t="shared" si="5"/>
        <v>0</v>
      </c>
      <c r="AX75" s="6"/>
      <c r="AY75" s="10">
        <f t="shared" si="7"/>
        <v>0</v>
      </c>
      <c r="AZ75" s="6"/>
      <c r="BA75" s="10">
        <f t="shared" si="9"/>
        <v>0</v>
      </c>
      <c r="BB75" s="6"/>
      <c r="BC75" s="10">
        <f t="shared" si="11"/>
        <v>0</v>
      </c>
      <c r="BD75" s="6"/>
      <c r="BE75" s="10">
        <f t="shared" si="13"/>
        <v>0</v>
      </c>
      <c r="BF75" s="6"/>
      <c r="BL75" s="6"/>
    </row>
    <row r="76" spans="1:64" ht="12.75">
      <c r="B76" s="7" t="str">
        <f>'3B'!B$7</f>
        <v/>
      </c>
      <c r="C76" s="7"/>
      <c r="D76" s="7" t="str">
        <f>'3B'!F$7</f>
        <v/>
      </c>
      <c r="E76" s="7"/>
      <c r="F76" s="7" t="str">
        <f>'3B'!J$7</f>
        <v/>
      </c>
      <c r="G76" s="7"/>
      <c r="H76" s="7" t="str">
        <f>'3B'!N$7</f>
        <v/>
      </c>
      <c r="I76" s="7"/>
      <c r="J76" s="7" t="str">
        <f>'3B'!R$7</f>
        <v/>
      </c>
      <c r="K76" s="7"/>
      <c r="Y76" s="10"/>
      <c r="Z76" s="10"/>
      <c r="AA76" s="10"/>
      <c r="AB76" s="10"/>
      <c r="AC76" s="10"/>
      <c r="AE76" s="10" t="str">
        <f t="shared" si="20"/>
        <v>zzz</v>
      </c>
      <c r="AF76" s="10" t="str">
        <f t="shared" si="21"/>
        <v>zzz</v>
      </c>
      <c r="AG76" s="10" t="str">
        <f t="shared" si="22"/>
        <v>zzz</v>
      </c>
      <c r="AH76" s="10" t="str">
        <f t="shared" si="23"/>
        <v>zzz</v>
      </c>
      <c r="AI76" s="10" t="str">
        <f t="shared" si="24"/>
        <v>zzz</v>
      </c>
      <c r="AQ76" s="10"/>
      <c r="AR76" s="10"/>
      <c r="AS76" s="10"/>
      <c r="AT76" s="10"/>
      <c r="AU76" s="10"/>
      <c r="AW76" s="10">
        <f t="shared" si="5"/>
        <v>0</v>
      </c>
      <c r="AX76" s="6"/>
      <c r="AY76" s="10">
        <f t="shared" si="7"/>
        <v>0</v>
      </c>
      <c r="AZ76" s="6"/>
      <c r="BA76" s="10">
        <f t="shared" si="9"/>
        <v>0</v>
      </c>
      <c r="BB76" s="6"/>
      <c r="BC76" s="10">
        <f t="shared" si="11"/>
        <v>0</v>
      </c>
      <c r="BD76" s="6"/>
      <c r="BE76" s="10">
        <f t="shared" si="13"/>
        <v>0</v>
      </c>
      <c r="BF76" s="6"/>
      <c r="BL76" s="6"/>
    </row>
    <row r="77" spans="1:64" ht="12.75">
      <c r="B77" s="7" t="str">
        <f>'3B'!B$10</f>
        <v>Casas Elvira</v>
      </c>
      <c r="C77" s="7"/>
      <c r="D77" s="7" t="str">
        <f>'3B'!F$10</f>
        <v>Casas M Lujan</v>
      </c>
      <c r="E77" s="7"/>
      <c r="F77" s="7" t="str">
        <f>'3B'!J$10</f>
        <v>Vilan Ester</v>
      </c>
      <c r="G77" s="7"/>
      <c r="H77" s="7" t="str">
        <f>'3B'!N$10</f>
        <v>Saad Soledad</v>
      </c>
      <c r="I77" s="7"/>
      <c r="J77" s="7" t="str">
        <f>'3B'!R$10</f>
        <v/>
      </c>
      <c r="K77" s="7"/>
      <c r="Y77" s="10"/>
      <c r="Z77" s="10"/>
      <c r="AA77" s="10"/>
      <c r="AB77" s="10"/>
      <c r="AC77" s="10"/>
      <c r="AE77" s="10" t="str">
        <f t="shared" si="20"/>
        <v>zzz</v>
      </c>
      <c r="AF77" s="10" t="str">
        <f t="shared" si="21"/>
        <v>zzz</v>
      </c>
      <c r="AG77" s="10" t="str">
        <f t="shared" si="22"/>
        <v>zzz</v>
      </c>
      <c r="AH77" s="10" t="str">
        <f t="shared" si="23"/>
        <v>zzz</v>
      </c>
      <c r="AI77" s="10" t="str">
        <f t="shared" si="24"/>
        <v>zzz</v>
      </c>
      <c r="AQ77" s="10"/>
      <c r="AR77" s="10"/>
      <c r="AS77" s="10"/>
      <c r="AT77" s="10"/>
      <c r="AU77" s="10"/>
      <c r="AW77" s="10">
        <f t="shared" si="5"/>
        <v>0</v>
      </c>
      <c r="AX77" s="6"/>
      <c r="AY77" s="10">
        <f t="shared" si="7"/>
        <v>0</v>
      </c>
      <c r="AZ77" s="6"/>
      <c r="BA77" s="10">
        <f t="shared" si="9"/>
        <v>0</v>
      </c>
      <c r="BC77" s="10">
        <f t="shared" si="11"/>
        <v>0</v>
      </c>
      <c r="BE77" s="10">
        <f t="shared" si="13"/>
        <v>0</v>
      </c>
      <c r="BL77" s="6"/>
    </row>
    <row r="78" spans="1:64" ht="12.75">
      <c r="B78" s="7" t="str">
        <f>'3B'!B$13</f>
        <v>Casas Elvira</v>
      </c>
      <c r="C78" s="7"/>
      <c r="D78" s="7" t="str">
        <f>'3B'!F$13</f>
        <v>Casas M Lujan</v>
      </c>
      <c r="E78" s="7"/>
      <c r="F78" s="7" t="str">
        <f>'3B'!J$13</f>
        <v>Vilan Ester</v>
      </c>
      <c r="G78" s="7"/>
      <c r="H78" s="7" t="str">
        <f>'3B'!N$13</f>
        <v>Notta Alejandra</v>
      </c>
      <c r="I78" s="7"/>
      <c r="J78" s="7" t="str">
        <f>'3B'!R$13</f>
        <v>Goenaga M Jose</v>
      </c>
      <c r="K78" s="7"/>
      <c r="Y78" s="10"/>
      <c r="Z78" s="10"/>
      <c r="AA78" s="10"/>
      <c r="AB78" s="10"/>
      <c r="AC78" s="10"/>
      <c r="AE78" s="10" t="str">
        <f t="shared" si="20"/>
        <v>zzz</v>
      </c>
      <c r="AF78" s="10" t="str">
        <f t="shared" si="21"/>
        <v>zzz</v>
      </c>
      <c r="AG78" s="10" t="str">
        <f t="shared" si="22"/>
        <v>zzz</v>
      </c>
      <c r="AH78" s="10" t="str">
        <f t="shared" si="23"/>
        <v>zzz</v>
      </c>
      <c r="AI78" s="10" t="str">
        <f t="shared" si="24"/>
        <v>zzz</v>
      </c>
      <c r="AQ78" s="10"/>
      <c r="AR78" s="10"/>
      <c r="AS78" s="10"/>
      <c r="AT78" s="10"/>
      <c r="AU78" s="10"/>
      <c r="AW78" s="10">
        <f t="shared" si="5"/>
        <v>0</v>
      </c>
      <c r="AX78" s="6"/>
      <c r="AY78" s="10">
        <f t="shared" si="7"/>
        <v>0</v>
      </c>
      <c r="AZ78" s="6"/>
      <c r="BA78" s="10">
        <f t="shared" si="9"/>
        <v>0</v>
      </c>
      <c r="BC78" s="10">
        <f t="shared" si="11"/>
        <v>0</v>
      </c>
      <c r="BE78" s="10">
        <f t="shared" si="13"/>
        <v>0</v>
      </c>
      <c r="BL78" s="6"/>
    </row>
    <row r="79" spans="1:64" ht="12.75">
      <c r="B79" s="7" t="str">
        <f>'3B'!B$16</f>
        <v>Vilan Ester</v>
      </c>
      <c r="C79" s="7"/>
      <c r="D79" s="7" t="str">
        <f>'3B'!F$16</f>
        <v>Fiore Nadia</v>
      </c>
      <c r="E79" s="7"/>
      <c r="F79" s="7" t="str">
        <f>'3B'!J$16</f>
        <v>Berardoni Emilia</v>
      </c>
      <c r="G79" s="7"/>
      <c r="H79" s="7" t="str">
        <f>'3B'!N$16</f>
        <v>Guirrieri Geronimo</v>
      </c>
      <c r="I79" s="7"/>
      <c r="J79" s="7" t="str">
        <f>'3B'!R$16</f>
        <v>Barrios Mariela</v>
      </c>
      <c r="K79" s="7"/>
      <c r="Y79" s="10"/>
      <c r="Z79" s="10"/>
      <c r="AA79" s="10"/>
      <c r="AB79" s="10"/>
      <c r="AC79" s="10"/>
      <c r="AE79" s="10" t="str">
        <f t="shared" si="20"/>
        <v>zzz</v>
      </c>
      <c r="AF79" s="10" t="str">
        <f t="shared" si="21"/>
        <v>zzz</v>
      </c>
      <c r="AG79" s="10" t="str">
        <f t="shared" si="22"/>
        <v>zzz</v>
      </c>
      <c r="AH79" s="10" t="str">
        <f t="shared" si="23"/>
        <v>zzz</v>
      </c>
      <c r="AI79" s="10" t="str">
        <f t="shared" si="24"/>
        <v>zzz</v>
      </c>
      <c r="AQ79" s="10"/>
      <c r="AR79" s="10"/>
      <c r="AS79" s="10"/>
      <c r="AT79" s="10"/>
      <c r="AU79" s="10"/>
      <c r="AW79" s="10">
        <f t="shared" si="5"/>
        <v>0</v>
      </c>
      <c r="AX79" s="6"/>
      <c r="AY79" s="10">
        <f t="shared" si="7"/>
        <v>0</v>
      </c>
      <c r="AZ79" s="6"/>
      <c r="BA79" s="10">
        <f t="shared" si="9"/>
        <v>0</v>
      </c>
      <c r="BC79" s="10">
        <f t="shared" si="11"/>
        <v>0</v>
      </c>
      <c r="BE79" s="10">
        <f t="shared" si="13"/>
        <v>0</v>
      </c>
      <c r="BL79" s="6"/>
    </row>
    <row r="80" spans="1:64" ht="12.75">
      <c r="B80" s="7" t="str">
        <f>'3B'!B$19</f>
        <v>Gallo Silvia</v>
      </c>
      <c r="C80" s="7"/>
      <c r="D80" s="7" t="str">
        <f>'3B'!F$19</f>
        <v>Bustos Karina</v>
      </c>
      <c r="E80" s="7"/>
      <c r="F80" s="7" t="str">
        <f>'3B'!J$19</f>
        <v>Berardoni Emilia</v>
      </c>
      <c r="G80" s="7"/>
      <c r="H80" s="7" t="str">
        <f>'3B'!N$19</f>
        <v>Guirrieri Geronimo</v>
      </c>
      <c r="I80" s="7"/>
      <c r="J80" s="7" t="str">
        <f>'3B'!R$19</f>
        <v>Barrios Mariela</v>
      </c>
      <c r="K80" s="7"/>
      <c r="Y80" s="10"/>
      <c r="Z80" s="10"/>
      <c r="AA80" s="10"/>
      <c r="AB80" s="10"/>
      <c r="AC80" s="10"/>
      <c r="AE80" s="10" t="str">
        <f t="shared" si="20"/>
        <v>zzz</v>
      </c>
      <c r="AF80" s="10" t="str">
        <f t="shared" si="21"/>
        <v>zzz</v>
      </c>
      <c r="AG80" s="10" t="str">
        <f t="shared" si="22"/>
        <v>zzz</v>
      </c>
      <c r="AH80" s="10" t="str">
        <f t="shared" si="23"/>
        <v>zzz</v>
      </c>
      <c r="AI80" s="10" t="str">
        <f t="shared" si="24"/>
        <v>zzz</v>
      </c>
      <c r="AQ80" s="10"/>
      <c r="AR80" s="10"/>
      <c r="AS80" s="10"/>
      <c r="AT80" s="10"/>
      <c r="AU80" s="10"/>
      <c r="AW80" s="10">
        <f t="shared" si="5"/>
        <v>0</v>
      </c>
      <c r="AX80" s="6"/>
      <c r="AY80" s="10">
        <f t="shared" si="7"/>
        <v>0</v>
      </c>
      <c r="AZ80" s="6"/>
      <c r="BA80" s="10">
        <f t="shared" si="9"/>
        <v>0</v>
      </c>
      <c r="BC80" s="10">
        <f t="shared" si="11"/>
        <v>0</v>
      </c>
      <c r="BE80" s="10">
        <f t="shared" si="13"/>
        <v>0</v>
      </c>
      <c r="BL80" s="6"/>
    </row>
    <row r="81" spans="1:64" ht="12.75">
      <c r="A81" s="3" t="s">
        <v>163</v>
      </c>
      <c r="B81" s="14" t="str">
        <f>'4B'!B$4</f>
        <v/>
      </c>
      <c r="C81" s="14"/>
      <c r="D81" s="14" t="str">
        <f>'4B'!F$4</f>
        <v/>
      </c>
      <c r="E81" s="14"/>
      <c r="F81" s="14" t="str">
        <f>'4B'!J$4</f>
        <v/>
      </c>
      <c r="G81" s="14"/>
      <c r="H81" s="14" t="str">
        <f>'4B'!N$4</f>
        <v/>
      </c>
      <c r="I81" s="14"/>
      <c r="J81" s="14" t="str">
        <f>'4B'!R$4</f>
        <v/>
      </c>
      <c r="K81" s="14"/>
      <c r="Y81" s="10"/>
      <c r="Z81" s="10"/>
      <c r="AA81" s="10"/>
      <c r="AB81" s="10"/>
      <c r="AC81" s="10"/>
      <c r="AE81" s="10" t="str">
        <f t="shared" si="20"/>
        <v>zzz</v>
      </c>
      <c r="AF81" s="10" t="str">
        <f t="shared" si="21"/>
        <v>zzz</v>
      </c>
      <c r="AG81" s="10" t="str">
        <f t="shared" si="22"/>
        <v>zzz</v>
      </c>
      <c r="AH81" s="10" t="str">
        <f t="shared" si="23"/>
        <v>zzz</v>
      </c>
      <c r="AI81" s="10" t="str">
        <f t="shared" si="24"/>
        <v>zzz</v>
      </c>
      <c r="AQ81" s="10"/>
      <c r="AR81" s="10"/>
      <c r="AS81" s="10"/>
      <c r="AT81" s="10"/>
      <c r="AU81" s="10"/>
      <c r="AW81" s="10">
        <f t="shared" si="5"/>
        <v>0</v>
      </c>
      <c r="AX81" s="6"/>
      <c r="AY81" s="10">
        <f t="shared" si="7"/>
        <v>0</v>
      </c>
      <c r="AZ81" s="6"/>
      <c r="BA81" s="10">
        <f t="shared" si="9"/>
        <v>0</v>
      </c>
      <c r="BC81" s="10">
        <f t="shared" si="11"/>
        <v>0</v>
      </c>
      <c r="BE81" s="10">
        <f t="shared" si="13"/>
        <v>0</v>
      </c>
      <c r="BL81" s="6"/>
    </row>
    <row r="82" spans="1:64" ht="12.75">
      <c r="B82" s="14" t="str">
        <f>'4B'!B$7</f>
        <v>Bruno Marianela</v>
      </c>
      <c r="C82" s="14"/>
      <c r="D82" s="14" t="str">
        <f>'4B'!F$7</f>
        <v/>
      </c>
      <c r="E82" s="14"/>
      <c r="F82" s="14" t="str">
        <f>'4B'!J$7</f>
        <v>Dawidiuk Luciano</v>
      </c>
      <c r="G82" s="14"/>
      <c r="H82" s="14" t="str">
        <f>'4B'!N$7</f>
        <v/>
      </c>
      <c r="I82" s="14"/>
      <c r="J82" s="14" t="str">
        <f>'4B'!R$7</f>
        <v/>
      </c>
      <c r="K82" s="14"/>
      <c r="Y82" s="10"/>
      <c r="Z82" s="10"/>
      <c r="AA82" s="10"/>
      <c r="AB82" s="10"/>
      <c r="AC82" s="10"/>
      <c r="AE82" s="10" t="str">
        <f t="shared" si="20"/>
        <v>zzz</v>
      </c>
      <c r="AF82" s="10" t="str">
        <f t="shared" si="21"/>
        <v>zzz</v>
      </c>
      <c r="AG82" s="10" t="str">
        <f t="shared" si="22"/>
        <v>zzz</v>
      </c>
      <c r="AH82" s="10" t="str">
        <f t="shared" si="23"/>
        <v>zzz</v>
      </c>
      <c r="AI82" s="10" t="str">
        <f t="shared" si="24"/>
        <v>zzz</v>
      </c>
      <c r="AQ82" s="10"/>
      <c r="AR82" s="10"/>
      <c r="AS82" s="10"/>
      <c r="AT82" s="10"/>
      <c r="AU82" s="10"/>
      <c r="AW82" s="10">
        <f t="shared" si="5"/>
        <v>0</v>
      </c>
      <c r="AX82" s="6"/>
      <c r="AY82" s="10">
        <f t="shared" si="7"/>
        <v>0</v>
      </c>
      <c r="AZ82" s="6"/>
      <c r="BA82" s="10">
        <f t="shared" si="9"/>
        <v>0</v>
      </c>
      <c r="BC82" s="10">
        <f t="shared" si="11"/>
        <v>0</v>
      </c>
      <c r="BE82" s="10">
        <f t="shared" si="13"/>
        <v>0</v>
      </c>
      <c r="BL82" s="6"/>
    </row>
    <row r="83" spans="1:64" ht="12.75">
      <c r="B83" s="14" t="str">
        <f>'4B'!B$10</f>
        <v>Bustos Karina</v>
      </c>
      <c r="C83" s="14"/>
      <c r="D83" s="14" t="str">
        <f>'4B'!F$10</f>
        <v>Goenaga M Jose</v>
      </c>
      <c r="E83" s="14"/>
      <c r="F83" s="14" t="str">
        <f>'4B'!J$10</f>
        <v>Caricato M José</v>
      </c>
      <c r="G83" s="14"/>
      <c r="H83" s="14" t="str">
        <f>'4B'!N$10</f>
        <v/>
      </c>
      <c r="I83" s="14"/>
      <c r="J83" s="14" t="str">
        <f>'4B'!R$10</f>
        <v/>
      </c>
      <c r="K83" s="14"/>
      <c r="Y83" s="10"/>
      <c r="Z83" s="10"/>
      <c r="AA83" s="10"/>
      <c r="AB83" s="10"/>
      <c r="AC83" s="10"/>
      <c r="AE83" s="10" t="str">
        <f t="shared" si="20"/>
        <v>zzz</v>
      </c>
      <c r="AF83" s="10" t="str">
        <f t="shared" si="21"/>
        <v>zzz</v>
      </c>
      <c r="AG83" s="10" t="str">
        <f t="shared" si="22"/>
        <v>zzz</v>
      </c>
      <c r="AH83" s="10" t="str">
        <f t="shared" si="23"/>
        <v>zzz</v>
      </c>
      <c r="AI83" s="10" t="str">
        <f t="shared" si="24"/>
        <v>zzz</v>
      </c>
      <c r="AQ83" s="10"/>
      <c r="AR83" s="10"/>
      <c r="AS83" s="10"/>
      <c r="AT83" s="10"/>
      <c r="AU83" s="10"/>
      <c r="AW83" s="10">
        <f t="shared" si="5"/>
        <v>0</v>
      </c>
      <c r="AX83" s="6"/>
      <c r="AY83" s="10">
        <f t="shared" si="7"/>
        <v>0</v>
      </c>
      <c r="AZ83" s="6"/>
      <c r="BA83" s="10">
        <f t="shared" si="9"/>
        <v>0</v>
      </c>
      <c r="BC83" s="10">
        <f t="shared" si="11"/>
        <v>0</v>
      </c>
      <c r="BE83" s="10">
        <f t="shared" si="13"/>
        <v>0</v>
      </c>
      <c r="BL83" s="6"/>
    </row>
    <row r="84" spans="1:64" ht="12.75">
      <c r="B84" s="14" t="str">
        <f>'4B'!B$13</f>
        <v>Bustos Karina</v>
      </c>
      <c r="C84" s="14"/>
      <c r="D84" s="14" t="str">
        <f>'4B'!F$13</f>
        <v>Goenaga M Jose</v>
      </c>
      <c r="E84" s="14"/>
      <c r="F84" s="14" t="str">
        <f>'4B'!J$13</f>
        <v xml:space="preserve">Notta Alejandra </v>
      </c>
      <c r="G84" s="14"/>
      <c r="H84" s="14" t="str">
        <f>'4B'!N$13</f>
        <v/>
      </c>
      <c r="I84" s="14"/>
      <c r="J84" s="14" t="str">
        <f>'4B'!R$13</f>
        <v/>
      </c>
      <c r="K84" s="14"/>
      <c r="Y84" s="10"/>
      <c r="Z84" s="10"/>
      <c r="AA84" s="10"/>
      <c r="AB84" s="10"/>
      <c r="AC84" s="10"/>
      <c r="AE84" s="10" t="str">
        <f t="shared" si="20"/>
        <v>zzz</v>
      </c>
      <c r="AF84" s="10" t="str">
        <f t="shared" si="21"/>
        <v>zzz</v>
      </c>
      <c r="AG84" s="10" t="str">
        <f t="shared" si="22"/>
        <v>zzz</v>
      </c>
      <c r="AH84" s="10" t="str">
        <f t="shared" si="23"/>
        <v>zzz</v>
      </c>
      <c r="AI84" s="10" t="str">
        <f t="shared" si="24"/>
        <v>zzz</v>
      </c>
      <c r="AQ84" s="10"/>
      <c r="AR84" s="10"/>
      <c r="AS84" s="10"/>
      <c r="AT84" s="10"/>
      <c r="AU84" s="10"/>
      <c r="AW84" s="10">
        <f t="shared" si="5"/>
        <v>0</v>
      </c>
      <c r="AX84" s="6"/>
      <c r="AY84" s="10">
        <f t="shared" si="7"/>
        <v>0</v>
      </c>
      <c r="AZ84" s="6"/>
      <c r="BA84" s="10">
        <f t="shared" si="9"/>
        <v>0</v>
      </c>
      <c r="BC84" s="10">
        <f t="shared" si="11"/>
        <v>0</v>
      </c>
      <c r="BE84" s="10">
        <f t="shared" si="13"/>
        <v>0</v>
      </c>
      <c r="BL84" s="6"/>
    </row>
    <row r="85" spans="1:64" ht="12.75">
      <c r="B85" s="14" t="str">
        <f>'4B'!B$16</f>
        <v/>
      </c>
      <c r="C85" s="14"/>
      <c r="D85" s="14" t="str">
        <f>'4B'!F$16</f>
        <v>Geretto María</v>
      </c>
      <c r="E85" s="14"/>
      <c r="F85" s="14" t="str">
        <f>'4B'!J$16</f>
        <v>Romero Patricia</v>
      </c>
      <c r="G85" s="14"/>
      <c r="H85" s="14" t="str">
        <f>'4B'!N$16</f>
        <v/>
      </c>
      <c r="I85" s="14"/>
      <c r="J85" s="14" t="str">
        <f>'4B'!R$16</f>
        <v/>
      </c>
      <c r="K85" s="14"/>
      <c r="Y85" s="10"/>
      <c r="Z85" s="10"/>
      <c r="AA85" s="10"/>
      <c r="AB85" s="10"/>
      <c r="AC85" s="10"/>
      <c r="AE85" s="10" t="str">
        <f t="shared" si="20"/>
        <v>zzz</v>
      </c>
      <c r="AF85" s="10" t="str">
        <f t="shared" si="21"/>
        <v>zzz</v>
      </c>
      <c r="AG85" s="10" t="str">
        <f t="shared" si="22"/>
        <v>zzz</v>
      </c>
      <c r="AH85" s="10" t="str">
        <f t="shared" si="23"/>
        <v>zzz</v>
      </c>
      <c r="AI85" s="10" t="str">
        <f t="shared" si="24"/>
        <v>zzz</v>
      </c>
      <c r="AQ85" s="10"/>
      <c r="AR85" s="10"/>
      <c r="AS85" s="10"/>
      <c r="AT85" s="10"/>
      <c r="AU85" s="10"/>
      <c r="AW85" s="10">
        <f t="shared" si="5"/>
        <v>0</v>
      </c>
      <c r="AX85" s="6"/>
      <c r="AY85" s="10">
        <f t="shared" si="7"/>
        <v>0</v>
      </c>
      <c r="AZ85" s="6"/>
      <c r="BA85" s="10">
        <f t="shared" si="9"/>
        <v>0</v>
      </c>
      <c r="BC85" s="10">
        <f t="shared" si="11"/>
        <v>0</v>
      </c>
      <c r="BE85" s="10">
        <f t="shared" si="13"/>
        <v>0</v>
      </c>
      <c r="BL85" s="6"/>
    </row>
    <row r="86" spans="1:64" ht="12.75">
      <c r="B86" s="14" t="str">
        <f>'4B'!B$19</f>
        <v xml:space="preserve">Gallo -Mansilla </v>
      </c>
      <c r="C86" s="14"/>
      <c r="D86" s="14" t="str">
        <f>'4B'!F$19</f>
        <v>Geretto María</v>
      </c>
      <c r="E86" s="14"/>
      <c r="F86" s="14" t="str">
        <f>'4B'!J$19</f>
        <v>Romero Patricia</v>
      </c>
      <c r="G86" s="14"/>
      <c r="H86" s="14" t="str">
        <f>'4B'!N$19</f>
        <v/>
      </c>
      <c r="I86" s="14"/>
      <c r="J86" s="14" t="str">
        <f>'4B'!R$19</f>
        <v/>
      </c>
      <c r="K86" s="14"/>
      <c r="Y86" s="10"/>
      <c r="Z86" s="10"/>
      <c r="AA86" s="10"/>
      <c r="AB86" s="10"/>
      <c r="AC86" s="10"/>
      <c r="AE86" s="10" t="str">
        <f t="shared" si="20"/>
        <v>zzz</v>
      </c>
      <c r="AF86" s="10" t="str">
        <f t="shared" si="21"/>
        <v>zzz</v>
      </c>
      <c r="AG86" s="10" t="str">
        <f t="shared" si="22"/>
        <v>zzz</v>
      </c>
      <c r="AH86" s="10" t="str">
        <f t="shared" si="23"/>
        <v>zzz</v>
      </c>
      <c r="AI86" s="10" t="str">
        <f t="shared" si="24"/>
        <v>zzz</v>
      </c>
      <c r="AQ86" s="10"/>
      <c r="AR86" s="10"/>
      <c r="AS86" s="10"/>
      <c r="AT86" s="10"/>
      <c r="AU86" s="10"/>
      <c r="AW86" s="10">
        <f t="shared" si="5"/>
        <v>0</v>
      </c>
      <c r="AX86" s="6"/>
      <c r="AY86" s="10">
        <f t="shared" si="7"/>
        <v>0</v>
      </c>
      <c r="AZ86" s="6"/>
      <c r="BA86" s="10">
        <f t="shared" si="9"/>
        <v>0</v>
      </c>
      <c r="BC86" s="10">
        <f t="shared" si="11"/>
        <v>0</v>
      </c>
      <c r="BE86" s="10">
        <f t="shared" si="13"/>
        <v>0</v>
      </c>
      <c r="BL86" s="6"/>
    </row>
    <row r="87" spans="1:64" ht="12.75">
      <c r="A87" s="3" t="s">
        <v>164</v>
      </c>
      <c r="B87" s="7" t="str">
        <f>'1L'!B$4</f>
        <v/>
      </c>
      <c r="C87" s="7"/>
      <c r="D87" s="7" t="str">
        <f>'1L'!F$4</f>
        <v/>
      </c>
      <c r="E87" s="7"/>
      <c r="F87" s="7" t="str">
        <f>'1L'!J$4</f>
        <v/>
      </c>
      <c r="G87" s="7"/>
      <c r="H87" s="7" t="str">
        <f>'1L'!N$4</f>
        <v/>
      </c>
      <c r="I87" s="7"/>
      <c r="J87" s="7" t="str">
        <f>'1L'!R$4</f>
        <v/>
      </c>
      <c r="K87" s="7"/>
      <c r="Y87" s="10"/>
      <c r="Z87" s="10"/>
      <c r="AA87" s="10"/>
      <c r="AB87" s="10"/>
      <c r="AC87" s="10"/>
      <c r="AE87" s="10" t="str">
        <f t="shared" si="20"/>
        <v>zzz</v>
      </c>
      <c r="AF87" s="10" t="str">
        <f t="shared" si="21"/>
        <v>zzz</v>
      </c>
      <c r="AG87" s="10" t="str">
        <f t="shared" si="22"/>
        <v>zzz</v>
      </c>
      <c r="AH87" s="10" t="str">
        <f t="shared" si="23"/>
        <v>zzz</v>
      </c>
      <c r="AI87" s="10" t="str">
        <f t="shared" si="24"/>
        <v>zzz</v>
      </c>
      <c r="AQ87" s="10"/>
      <c r="AR87" s="10"/>
      <c r="AS87" s="10"/>
      <c r="AT87" s="10"/>
      <c r="AU87" s="10"/>
      <c r="AW87" s="10">
        <f t="shared" si="5"/>
        <v>0</v>
      </c>
      <c r="AX87" s="6"/>
      <c r="AY87" s="10">
        <f t="shared" si="7"/>
        <v>0</v>
      </c>
      <c r="AZ87" s="6"/>
      <c r="BA87" s="10">
        <f t="shared" si="9"/>
        <v>0</v>
      </c>
      <c r="BC87" s="10">
        <f t="shared" si="11"/>
        <v>0</v>
      </c>
      <c r="BE87" s="10">
        <f t="shared" si="13"/>
        <v>0</v>
      </c>
      <c r="BL87" s="6"/>
    </row>
    <row r="88" spans="1:64" ht="12.75">
      <c r="B88" s="7" t="str">
        <f>'1L'!B$7</f>
        <v/>
      </c>
      <c r="C88" s="7"/>
      <c r="D88" s="7" t="str">
        <f>'1L'!F$7</f>
        <v/>
      </c>
      <c r="E88" s="7"/>
      <c r="F88" s="7" t="str">
        <f>'1L'!J$7</f>
        <v/>
      </c>
      <c r="G88" s="7"/>
      <c r="H88" s="7" t="str">
        <f>'1L'!N$7</f>
        <v/>
      </c>
      <c r="I88" s="7"/>
      <c r="J88" s="7" t="str">
        <f>'1L'!R$7</f>
        <v/>
      </c>
      <c r="K88" s="7"/>
      <c r="Y88" s="10"/>
      <c r="Z88" s="10"/>
      <c r="AA88" s="10"/>
      <c r="AB88" s="10"/>
      <c r="AC88" s="10"/>
      <c r="AE88" s="10" t="str">
        <f t="shared" si="20"/>
        <v>zzz</v>
      </c>
      <c r="AF88" s="10" t="str">
        <f t="shared" si="21"/>
        <v>zzz</v>
      </c>
      <c r="AG88" s="10" t="str">
        <f t="shared" si="22"/>
        <v>zzz</v>
      </c>
      <c r="AH88" s="10" t="str">
        <f t="shared" si="23"/>
        <v>zzz</v>
      </c>
      <c r="AI88" s="10" t="str">
        <f t="shared" si="24"/>
        <v>zzz</v>
      </c>
      <c r="AQ88" s="10"/>
      <c r="AR88" s="10"/>
      <c r="AS88" s="10"/>
      <c r="AT88" s="10"/>
      <c r="AU88" s="10"/>
      <c r="AW88" s="10">
        <f t="shared" si="5"/>
        <v>0</v>
      </c>
      <c r="AX88" s="6"/>
      <c r="AY88" s="10">
        <f t="shared" si="7"/>
        <v>0</v>
      </c>
      <c r="AZ88" s="6"/>
      <c r="BA88" s="10">
        <f t="shared" si="9"/>
        <v>0</v>
      </c>
      <c r="BC88" s="10">
        <f t="shared" si="11"/>
        <v>0</v>
      </c>
      <c r="BE88" s="10">
        <f t="shared" si="13"/>
        <v>0</v>
      </c>
      <c r="BL88" s="6"/>
    </row>
    <row r="89" spans="1:64" ht="12.75">
      <c r="B89" s="7" t="str">
        <f>'1L'!B$10</f>
        <v>Muzzolon Ivana</v>
      </c>
      <c r="C89" s="7"/>
      <c r="D89" s="7" t="str">
        <f>'1L'!F$10</f>
        <v>Sampedro Barbara</v>
      </c>
      <c r="E89" s="7"/>
      <c r="F89" s="7" t="str">
        <f>'1L'!J$10</f>
        <v>Porto Flavia</v>
      </c>
      <c r="G89" s="7"/>
      <c r="H89" s="7" t="str">
        <f>'1L'!N$10</f>
        <v>Sanchez Pirra</v>
      </c>
      <c r="I89" s="7"/>
      <c r="J89" s="7" t="str">
        <f>'1L'!R$10</f>
        <v>De Mingo Ana Clara</v>
      </c>
      <c r="K89" s="7"/>
      <c r="Y89" s="10"/>
      <c r="Z89" s="10"/>
      <c r="AA89" s="10"/>
      <c r="AB89" s="10"/>
      <c r="AC89" s="10"/>
      <c r="AE89" s="10" t="str">
        <f t="shared" si="20"/>
        <v>zzz</v>
      </c>
      <c r="AF89" s="10" t="str">
        <f t="shared" si="21"/>
        <v>zzz</v>
      </c>
      <c r="AG89" s="10" t="str">
        <f t="shared" si="22"/>
        <v>zzz</v>
      </c>
      <c r="AH89" s="10" t="str">
        <f t="shared" si="23"/>
        <v>zzz</v>
      </c>
      <c r="AI89" s="10" t="str">
        <f t="shared" si="24"/>
        <v>zzz</v>
      </c>
      <c r="AQ89" s="10"/>
      <c r="AR89" s="10"/>
      <c r="AS89" s="10"/>
      <c r="AT89" s="10"/>
      <c r="AU89" s="10"/>
      <c r="AW89" s="10">
        <f t="shared" si="5"/>
        <v>0</v>
      </c>
      <c r="AX89" s="6"/>
      <c r="AY89" s="10">
        <f t="shared" si="7"/>
        <v>0</v>
      </c>
      <c r="AZ89" s="6"/>
      <c r="BA89" s="10">
        <f t="shared" si="9"/>
        <v>0</v>
      </c>
      <c r="BC89" s="10">
        <f t="shared" si="11"/>
        <v>0</v>
      </c>
      <c r="BE89" s="10">
        <f t="shared" si="13"/>
        <v>0</v>
      </c>
      <c r="BL89" s="6"/>
    </row>
    <row r="90" spans="1:64" ht="12.75">
      <c r="B90" s="7" t="str">
        <f>'1L'!B$13</f>
        <v>Muzzolon Ivana</v>
      </c>
      <c r="C90" s="7"/>
      <c r="D90" s="7" t="str">
        <f>'1L'!F$13</f>
        <v>Sampedro Barbara</v>
      </c>
      <c r="E90" s="7"/>
      <c r="F90" s="7" t="str">
        <f>'1L'!J$13</f>
        <v>Porto Flavia</v>
      </c>
      <c r="G90" s="7"/>
      <c r="H90" s="7" t="str">
        <f>'1L'!N$13</f>
        <v>Sanchez Pirra</v>
      </c>
      <c r="I90" s="7"/>
      <c r="J90" s="7" t="str">
        <f>'1L'!R$13</f>
        <v>De Mingo Ana Clara</v>
      </c>
      <c r="K90" s="7"/>
      <c r="Y90" s="10"/>
      <c r="Z90" s="10"/>
      <c r="AA90" s="10"/>
      <c r="AB90" s="10"/>
      <c r="AC90" s="10"/>
      <c r="AE90" s="10" t="str">
        <f t="shared" si="20"/>
        <v>zzz</v>
      </c>
      <c r="AF90" s="10" t="str">
        <f t="shared" si="21"/>
        <v>zzz</v>
      </c>
      <c r="AG90" s="10" t="str">
        <f t="shared" si="22"/>
        <v>zzz</v>
      </c>
      <c r="AH90" s="10" t="str">
        <f t="shared" si="23"/>
        <v>zzz</v>
      </c>
      <c r="AI90" s="10" t="str">
        <f t="shared" si="24"/>
        <v>zzz</v>
      </c>
      <c r="AQ90" s="10"/>
      <c r="AR90" s="10"/>
      <c r="AS90" s="10"/>
      <c r="AT90" s="10"/>
      <c r="AU90" s="10"/>
      <c r="AW90" s="10">
        <f t="shared" si="5"/>
        <v>0</v>
      </c>
      <c r="AX90" s="6"/>
      <c r="AY90" s="10">
        <f t="shared" si="7"/>
        <v>0</v>
      </c>
      <c r="AZ90" s="6"/>
      <c r="BA90" s="10">
        <f t="shared" si="9"/>
        <v>0</v>
      </c>
      <c r="BC90" s="10">
        <f t="shared" si="11"/>
        <v>0</v>
      </c>
      <c r="BE90" s="10">
        <f t="shared" si="13"/>
        <v>0</v>
      </c>
      <c r="BL90" s="6"/>
    </row>
    <row r="91" spans="1:64" ht="12.75">
      <c r="B91" s="7" t="str">
        <f>'1L'!B$16</f>
        <v>Sampedro Barbara</v>
      </c>
      <c r="C91" s="7"/>
      <c r="D91" s="7" t="str">
        <f>'1L'!F$16</f>
        <v/>
      </c>
      <c r="E91" s="7"/>
      <c r="F91" s="7" t="str">
        <f>'1L'!J$16</f>
        <v>Arevalo M Emilia</v>
      </c>
      <c r="G91" s="7"/>
      <c r="H91" s="7" t="str">
        <f>'1L'!N$16</f>
        <v>Barech- Requiere</v>
      </c>
      <c r="I91" s="7"/>
      <c r="J91" s="7" t="str">
        <f>'1L'!R$16</f>
        <v>Sanchez Pirra</v>
      </c>
      <c r="K91" s="7"/>
      <c r="Y91" s="10"/>
      <c r="Z91" s="10"/>
      <c r="AA91" s="10"/>
      <c r="AB91" s="10"/>
      <c r="AC91" s="10"/>
      <c r="AE91" s="10" t="str">
        <f t="shared" si="20"/>
        <v>zzz</v>
      </c>
      <c r="AF91" s="10" t="str">
        <f t="shared" si="21"/>
        <v>zzz</v>
      </c>
      <c r="AG91" s="10" t="str">
        <f t="shared" si="22"/>
        <v>zzz</v>
      </c>
      <c r="AH91" s="10" t="str">
        <f t="shared" si="23"/>
        <v>zzz</v>
      </c>
      <c r="AI91" s="10" t="str">
        <f t="shared" si="24"/>
        <v>zzz</v>
      </c>
      <c r="AQ91" s="10"/>
      <c r="AR91" s="10"/>
      <c r="AS91" s="10"/>
      <c r="AT91" s="10"/>
      <c r="AU91" s="10"/>
      <c r="AW91" s="10">
        <f t="shared" si="5"/>
        <v>0</v>
      </c>
      <c r="AX91" s="6"/>
      <c r="AY91" s="10">
        <f t="shared" si="7"/>
        <v>0</v>
      </c>
      <c r="AZ91" s="6"/>
      <c r="BA91" s="10">
        <f t="shared" si="9"/>
        <v>0</v>
      </c>
      <c r="BC91" s="10">
        <f t="shared" si="11"/>
        <v>0</v>
      </c>
      <c r="BE91" s="10">
        <f t="shared" si="13"/>
        <v>0</v>
      </c>
      <c r="BL91" s="6"/>
    </row>
    <row r="92" spans="1:64" ht="12.75">
      <c r="B92" s="7" t="str">
        <f>'1L'!B$19</f>
        <v>Sampedro Barbara</v>
      </c>
      <c r="C92" s="7"/>
      <c r="D92" s="7" t="str">
        <f>'1L'!F$19</f>
        <v/>
      </c>
      <c r="E92" s="7"/>
      <c r="F92" s="7" t="str">
        <f>'1L'!J$19</f>
        <v>Arevalo M Emilia</v>
      </c>
      <c r="G92" s="7"/>
      <c r="H92" s="7" t="str">
        <f>'1L'!N$19</f>
        <v>Barech- Requiere</v>
      </c>
      <c r="I92" s="7"/>
      <c r="J92" s="7" t="str">
        <f>'1L'!R$19</f>
        <v>Sanchez Pirra</v>
      </c>
      <c r="K92" s="7"/>
      <c r="Y92" s="10"/>
      <c r="Z92" s="10"/>
      <c r="AA92" s="10"/>
      <c r="AB92" s="10"/>
      <c r="AC92" s="10"/>
      <c r="AE92" s="10" t="str">
        <f t="shared" si="20"/>
        <v>zzz</v>
      </c>
      <c r="AF92" s="10" t="str">
        <f t="shared" si="21"/>
        <v>zzz</v>
      </c>
      <c r="AG92" s="10" t="str">
        <f t="shared" si="22"/>
        <v>zzz</v>
      </c>
      <c r="AH92" s="10" t="str">
        <f t="shared" si="23"/>
        <v>zzz</v>
      </c>
      <c r="AI92" s="10" t="str">
        <f t="shared" si="24"/>
        <v>zzz</v>
      </c>
      <c r="AQ92" s="10"/>
      <c r="AR92" s="10"/>
      <c r="AS92" s="10"/>
      <c r="AT92" s="10"/>
      <c r="AU92" s="10"/>
      <c r="AW92" s="10">
        <f t="shared" si="5"/>
        <v>0</v>
      </c>
      <c r="AX92" s="6"/>
      <c r="AY92" s="10">
        <f t="shared" si="7"/>
        <v>0</v>
      </c>
      <c r="AZ92" s="6"/>
      <c r="BA92" s="10">
        <f t="shared" si="9"/>
        <v>0</v>
      </c>
      <c r="BC92" s="10">
        <f t="shared" si="11"/>
        <v>0</v>
      </c>
      <c r="BE92" s="10">
        <f t="shared" si="13"/>
        <v>0</v>
      </c>
      <c r="BL92" s="6"/>
    </row>
    <row r="93" spans="1:64" ht="12.75">
      <c r="A93" s="3" t="s">
        <v>165</v>
      </c>
      <c r="B93" s="14" t="str">
        <f>'2L'!B$4</f>
        <v/>
      </c>
      <c r="C93" s="14"/>
      <c r="D93" s="14" t="str">
        <f>'2L'!F$4</f>
        <v/>
      </c>
      <c r="E93" s="14"/>
      <c r="F93" s="14" t="str">
        <f>'2L'!J$4</f>
        <v/>
      </c>
      <c r="G93" s="14"/>
      <c r="H93" s="14" t="str">
        <f>'2L'!N$4</f>
        <v>Sanchez Pirra Oriana</v>
      </c>
      <c r="I93" s="14"/>
      <c r="J93" s="14" t="str">
        <f>'2L'!R$4</f>
        <v/>
      </c>
      <c r="K93" s="14"/>
      <c r="Y93" s="10"/>
      <c r="Z93" s="10"/>
      <c r="AA93" s="10"/>
      <c r="AB93" s="10"/>
      <c r="AC93" s="10"/>
      <c r="AE93" s="10" t="str">
        <f t="shared" si="20"/>
        <v>zzz</v>
      </c>
      <c r="AF93" s="10" t="str">
        <f t="shared" si="21"/>
        <v>zzz</v>
      </c>
      <c r="AG93" s="10" t="str">
        <f t="shared" si="22"/>
        <v>zzz</v>
      </c>
      <c r="AH93" s="10" t="str">
        <f t="shared" si="23"/>
        <v>zzz</v>
      </c>
      <c r="AI93" s="10" t="str">
        <f t="shared" si="24"/>
        <v>zzz</v>
      </c>
      <c r="AQ93" s="10"/>
      <c r="AR93" s="10"/>
      <c r="AS93" s="10"/>
      <c r="AT93" s="10"/>
      <c r="AU93" s="10"/>
      <c r="AW93" s="10">
        <f t="shared" si="5"/>
        <v>0</v>
      </c>
      <c r="AX93" s="6"/>
      <c r="AY93" s="10">
        <f t="shared" si="7"/>
        <v>0</v>
      </c>
      <c r="AZ93" s="6"/>
      <c r="BA93" s="10">
        <f t="shared" si="9"/>
        <v>0</v>
      </c>
      <c r="BC93" s="10">
        <f t="shared" si="11"/>
        <v>0</v>
      </c>
      <c r="BE93" s="10">
        <f t="shared" si="13"/>
        <v>0</v>
      </c>
      <c r="BL93" s="6"/>
    </row>
    <row r="94" spans="1:64" ht="12.75">
      <c r="B94" s="14" t="str">
        <f>'2L'!B$7</f>
        <v/>
      </c>
      <c r="C94" s="14"/>
      <c r="D94" s="14" t="str">
        <f>'2L'!F$7</f>
        <v/>
      </c>
      <c r="E94" s="14"/>
      <c r="F94" s="14" t="str">
        <f>'2L'!J$7</f>
        <v/>
      </c>
      <c r="G94" s="14"/>
      <c r="H94" s="14" t="str">
        <f>'2L'!N$7</f>
        <v>Sanchez Pirra Oriana</v>
      </c>
      <c r="I94" s="14"/>
      <c r="J94" s="14" t="str">
        <f>'2L'!R$7</f>
        <v/>
      </c>
      <c r="K94" s="14"/>
      <c r="Y94" s="10"/>
      <c r="Z94" s="10"/>
      <c r="AA94" s="10"/>
      <c r="AB94" s="10"/>
      <c r="AC94" s="10"/>
      <c r="AE94" s="10" t="str">
        <f t="shared" si="20"/>
        <v>zzz</v>
      </c>
      <c r="AF94" s="10" t="str">
        <f t="shared" si="21"/>
        <v>zzz</v>
      </c>
      <c r="AG94" s="10" t="str">
        <f t="shared" si="22"/>
        <v>zzz</v>
      </c>
      <c r="AH94" s="10" t="str">
        <f t="shared" si="23"/>
        <v>zzz</v>
      </c>
      <c r="AI94" s="10" t="str">
        <f t="shared" si="24"/>
        <v>zzz</v>
      </c>
      <c r="AQ94" s="10"/>
      <c r="AR94" s="10"/>
      <c r="AS94" s="10"/>
      <c r="AT94" s="10"/>
      <c r="AU94" s="10"/>
      <c r="AW94" s="10">
        <f t="shared" si="5"/>
        <v>0</v>
      </c>
      <c r="AX94" s="6"/>
      <c r="AY94" s="10">
        <f t="shared" si="7"/>
        <v>0</v>
      </c>
      <c r="AZ94" s="6"/>
      <c r="BA94" s="10">
        <f t="shared" si="9"/>
        <v>0</v>
      </c>
      <c r="BC94" s="10">
        <f t="shared" si="11"/>
        <v>0</v>
      </c>
      <c r="BE94" s="10">
        <f t="shared" si="13"/>
        <v>0</v>
      </c>
      <c r="BL94" s="6"/>
    </row>
    <row r="95" spans="1:64" ht="12.75">
      <c r="B95" s="14" t="str">
        <f>'2L'!B$10</f>
        <v>Goenaga M Jose</v>
      </c>
      <c r="C95" s="14"/>
      <c r="D95" s="14" t="str">
        <f>'2L'!F$10</f>
        <v>Alvarez Alejandra</v>
      </c>
      <c r="E95" s="14"/>
      <c r="F95" s="14" t="str">
        <f>'2L'!J$10</f>
        <v>Urcelay Belen</v>
      </c>
      <c r="G95" s="14"/>
      <c r="H95" s="14" t="str">
        <f>'2L'!N$10</f>
        <v>Porto Flavia</v>
      </c>
      <c r="I95" s="14"/>
      <c r="J95" s="14" t="str">
        <f>'2L'!R$10</f>
        <v>Requiere Marisa</v>
      </c>
      <c r="K95" s="14"/>
      <c r="Y95" s="10"/>
      <c r="Z95" s="10"/>
      <c r="AA95" s="10"/>
      <c r="AB95" s="10"/>
      <c r="AC95" s="10"/>
      <c r="AE95" s="10" t="str">
        <f t="shared" si="20"/>
        <v>zzz</v>
      </c>
      <c r="AF95" s="10" t="str">
        <f t="shared" si="21"/>
        <v>zzz</v>
      </c>
      <c r="AG95" s="10" t="str">
        <f t="shared" si="22"/>
        <v>zzz</v>
      </c>
      <c r="AH95" s="10" t="str">
        <f t="shared" si="23"/>
        <v>zzz</v>
      </c>
      <c r="AI95" s="10" t="str">
        <f t="shared" si="24"/>
        <v>zzz</v>
      </c>
      <c r="AQ95" s="10"/>
      <c r="AR95" s="10"/>
      <c r="AS95" s="10"/>
      <c r="AT95" s="10"/>
      <c r="AU95" s="10"/>
      <c r="AW95" s="10">
        <f t="shared" si="5"/>
        <v>0</v>
      </c>
      <c r="AX95" s="6"/>
      <c r="AY95" s="10">
        <f t="shared" si="7"/>
        <v>0</v>
      </c>
      <c r="AZ95" s="6"/>
      <c r="BA95" s="10">
        <f t="shared" si="9"/>
        <v>0</v>
      </c>
      <c r="BC95" s="10">
        <f t="shared" si="11"/>
        <v>0</v>
      </c>
      <c r="BE95" s="10">
        <f t="shared" si="13"/>
        <v>0</v>
      </c>
      <c r="BL95" s="6"/>
    </row>
    <row r="96" spans="1:64" ht="12.75">
      <c r="B96" s="14" t="str">
        <f>'2L'!B$13</f>
        <v>Goenaga M Jose</v>
      </c>
      <c r="C96" s="14"/>
      <c r="D96" s="14" t="str">
        <f>'2L'!F$13</f>
        <v>Alvarez Alejandra</v>
      </c>
      <c r="E96" s="14"/>
      <c r="F96" s="14" t="str">
        <f>'2L'!J$13</f>
        <v>Urcelay Belen</v>
      </c>
      <c r="G96" s="14"/>
      <c r="H96" s="14" t="str">
        <f>'2L'!N$13</f>
        <v>Porto Flavia</v>
      </c>
      <c r="I96" s="14"/>
      <c r="J96" s="14" t="str">
        <f>'2L'!R$13</f>
        <v>Requiere Marisa</v>
      </c>
      <c r="K96" s="14"/>
      <c r="Y96" s="10"/>
      <c r="Z96" s="10"/>
      <c r="AA96" s="10"/>
      <c r="AB96" s="10"/>
      <c r="AC96" s="10"/>
      <c r="AE96" s="10" t="str">
        <f t="shared" si="20"/>
        <v>zzz</v>
      </c>
      <c r="AF96" s="10" t="str">
        <f t="shared" si="21"/>
        <v>zzz</v>
      </c>
      <c r="AG96" s="10" t="str">
        <f t="shared" si="22"/>
        <v>zzz</v>
      </c>
      <c r="AH96" s="10" t="str">
        <f t="shared" si="23"/>
        <v>zzz</v>
      </c>
      <c r="AI96" s="10" t="str">
        <f t="shared" si="24"/>
        <v>zzz</v>
      </c>
      <c r="AQ96" s="10"/>
      <c r="AR96" s="10"/>
      <c r="AS96" s="10"/>
      <c r="AT96" s="10"/>
      <c r="AU96" s="10"/>
      <c r="AW96" s="10">
        <f t="shared" si="5"/>
        <v>0</v>
      </c>
      <c r="AX96" s="6"/>
      <c r="AY96" s="10">
        <f t="shared" si="7"/>
        <v>0</v>
      </c>
      <c r="AZ96" s="6"/>
      <c r="BA96" s="10">
        <f t="shared" si="9"/>
        <v>0</v>
      </c>
      <c r="BC96" s="10">
        <f t="shared" si="11"/>
        <v>0</v>
      </c>
      <c r="BE96" s="10">
        <f t="shared" si="13"/>
        <v>0</v>
      </c>
      <c r="BL96" s="6"/>
    </row>
    <row r="97" spans="1:64" ht="12.75">
      <c r="B97" s="14" t="str">
        <f>'2L'!B$16</f>
        <v>Urcelay Belen</v>
      </c>
      <c r="C97" s="14"/>
      <c r="D97" s="14" t="str">
        <f>'2L'!F$16</f>
        <v>Porto Flavia</v>
      </c>
      <c r="E97" s="14"/>
      <c r="F97" s="14" t="str">
        <f>'2L'!J$16</f>
        <v>Bustos Karina</v>
      </c>
      <c r="G97" s="14"/>
      <c r="H97" s="14" t="str">
        <f>'2L'!N$16</f>
        <v>Goenaga M Jose</v>
      </c>
      <c r="I97" s="14"/>
      <c r="J97" s="14" t="str">
        <f>'2L'!R$16</f>
        <v>Cristensen Ignacio</v>
      </c>
      <c r="K97" s="14"/>
      <c r="Y97" s="10"/>
      <c r="Z97" s="10"/>
      <c r="AA97" s="10"/>
      <c r="AB97" s="10"/>
      <c r="AC97" s="10"/>
      <c r="AE97" s="10" t="str">
        <f t="shared" si="20"/>
        <v>zzz</v>
      </c>
      <c r="AF97" s="10" t="str">
        <f t="shared" si="21"/>
        <v>zzz</v>
      </c>
      <c r="AG97" s="10" t="str">
        <f t="shared" si="22"/>
        <v>zzz</v>
      </c>
      <c r="AH97" s="10" t="str">
        <f t="shared" si="23"/>
        <v>zzz</v>
      </c>
      <c r="AI97" s="10" t="str">
        <f t="shared" si="24"/>
        <v>zzz</v>
      </c>
      <c r="AQ97" s="10"/>
      <c r="AR97" s="10"/>
      <c r="AS97" s="10"/>
      <c r="AT97" s="10"/>
      <c r="AU97" s="10"/>
      <c r="AW97" s="10">
        <f t="shared" si="5"/>
        <v>0</v>
      </c>
      <c r="AX97" s="6"/>
      <c r="AY97" s="10">
        <f t="shared" si="7"/>
        <v>0</v>
      </c>
      <c r="AZ97" s="6"/>
      <c r="BA97" s="10">
        <f t="shared" si="9"/>
        <v>0</v>
      </c>
      <c r="BC97" s="10">
        <f t="shared" si="11"/>
        <v>0</v>
      </c>
      <c r="BE97" s="10">
        <f t="shared" si="13"/>
        <v>0</v>
      </c>
      <c r="BL97" s="6"/>
    </row>
    <row r="98" spans="1:64" ht="12.75">
      <c r="B98" s="14" t="str">
        <f>'2L'!B$19</f>
        <v>Cristensen Ignacio</v>
      </c>
      <c r="C98" s="14"/>
      <c r="D98" s="14" t="str">
        <f>'2L'!F$19</f>
        <v>Porto Flavia</v>
      </c>
      <c r="E98" s="14"/>
      <c r="F98" s="14" t="str">
        <f>'2L'!J$19</f>
        <v>Bustos Karina</v>
      </c>
      <c r="G98" s="14"/>
      <c r="H98" s="14" t="str">
        <f>'2L'!N$19</f>
        <v>Goenaga M Jose</v>
      </c>
      <c r="I98" s="14"/>
      <c r="J98" s="14" t="str">
        <f>'2L'!R$19</f>
        <v>Cristensen Ignacio</v>
      </c>
      <c r="K98" s="14"/>
      <c r="Y98" s="10"/>
      <c r="Z98" s="10"/>
      <c r="AA98" s="10"/>
      <c r="AB98" s="10"/>
      <c r="AC98" s="10"/>
      <c r="AE98" s="10" t="str">
        <f t="shared" si="20"/>
        <v>zzz</v>
      </c>
      <c r="AF98" s="10" t="str">
        <f t="shared" si="21"/>
        <v>zzz</v>
      </c>
      <c r="AG98" s="10" t="str">
        <f t="shared" si="22"/>
        <v>zzz</v>
      </c>
      <c r="AH98" s="10" t="str">
        <f t="shared" si="23"/>
        <v>zzz</v>
      </c>
      <c r="AI98" s="10" t="str">
        <f t="shared" si="24"/>
        <v>zzz</v>
      </c>
      <c r="AQ98" s="10"/>
      <c r="AR98" s="10"/>
      <c r="AS98" s="10"/>
      <c r="AT98" s="10"/>
      <c r="AU98" s="10"/>
      <c r="AW98" s="10">
        <f t="shared" si="5"/>
        <v>0</v>
      </c>
      <c r="AX98" s="6"/>
      <c r="AY98" s="10">
        <f t="shared" si="7"/>
        <v>0</v>
      </c>
      <c r="AZ98" s="6"/>
      <c r="BA98" s="10">
        <f t="shared" si="9"/>
        <v>0</v>
      </c>
      <c r="BC98" s="10">
        <f t="shared" si="11"/>
        <v>0</v>
      </c>
      <c r="BE98" s="10">
        <f t="shared" si="13"/>
        <v>0</v>
      </c>
      <c r="BL98" s="6"/>
    </row>
    <row r="99" spans="1:64" ht="12.75">
      <c r="A99" s="3" t="s">
        <v>166</v>
      </c>
      <c r="B99" s="7" t="str">
        <f>'3L'!B$4</f>
        <v/>
      </c>
      <c r="C99" s="7"/>
      <c r="D99" s="7" t="str">
        <f>'3L'!F$4</f>
        <v/>
      </c>
      <c r="E99" s="7"/>
      <c r="F99" s="7" t="str">
        <f>'3L'!J$4</f>
        <v/>
      </c>
      <c r="G99" s="7"/>
      <c r="H99" s="7" t="str">
        <f>'3L'!N$4</f>
        <v/>
      </c>
      <c r="I99" s="7"/>
      <c r="J99" s="7" t="str">
        <f>'3L'!R$4</f>
        <v>Porto Flavia</v>
      </c>
      <c r="K99" s="7"/>
      <c r="Y99" s="10"/>
      <c r="Z99" s="10"/>
      <c r="AA99" s="10"/>
      <c r="AB99" s="10"/>
      <c r="AC99" s="10"/>
      <c r="AE99" s="10" t="str">
        <f t="shared" si="20"/>
        <v>zzz</v>
      </c>
      <c r="AF99" s="10" t="str">
        <f t="shared" si="21"/>
        <v>zzz</v>
      </c>
      <c r="AG99" s="10" t="str">
        <f t="shared" si="22"/>
        <v>zzz</v>
      </c>
      <c r="AH99" s="10" t="str">
        <f t="shared" si="23"/>
        <v>zzz</v>
      </c>
      <c r="AI99" s="10" t="str">
        <f t="shared" si="24"/>
        <v>zzz</v>
      </c>
      <c r="AQ99" s="10"/>
      <c r="AR99" s="10"/>
      <c r="AS99" s="10"/>
      <c r="AT99" s="10"/>
      <c r="AU99" s="10"/>
      <c r="AW99" s="10">
        <f t="shared" si="5"/>
        <v>0</v>
      </c>
      <c r="AX99" s="6"/>
      <c r="AY99" s="10">
        <f t="shared" si="7"/>
        <v>0</v>
      </c>
      <c r="AZ99" s="6"/>
      <c r="BA99" s="10">
        <f t="shared" si="9"/>
        <v>0</v>
      </c>
      <c r="BC99" s="10">
        <f t="shared" si="11"/>
        <v>0</v>
      </c>
      <c r="BE99" s="10">
        <f t="shared" si="13"/>
        <v>0</v>
      </c>
      <c r="BL99" s="6"/>
    </row>
    <row r="100" spans="1:64" ht="12.75">
      <c r="B100" s="7" t="str">
        <f>'3L'!B$7</f>
        <v/>
      </c>
      <c r="C100" s="7"/>
      <c r="D100" s="7" t="str">
        <f>'3L'!F$7</f>
        <v>Sibolich A.</v>
      </c>
      <c r="E100" s="7"/>
      <c r="F100" s="7" t="str">
        <f>'3L'!J$7</f>
        <v/>
      </c>
      <c r="G100" s="7"/>
      <c r="H100" s="7" t="str">
        <f>'3L'!N$7</f>
        <v/>
      </c>
      <c r="I100" s="7"/>
      <c r="J100" s="7" t="str">
        <f>'3L'!R$7</f>
        <v>Porto Flavia</v>
      </c>
      <c r="K100" s="7"/>
      <c r="Y100" s="10"/>
      <c r="Z100" s="10"/>
      <c r="AA100" s="10"/>
      <c r="AB100" s="10"/>
      <c r="AC100" s="10"/>
      <c r="AE100" s="10" t="str">
        <f t="shared" si="20"/>
        <v>zzz</v>
      </c>
      <c r="AF100" s="10" t="str">
        <f t="shared" si="21"/>
        <v>zzz</v>
      </c>
      <c r="AG100" s="10" t="str">
        <f t="shared" si="22"/>
        <v>zzz</v>
      </c>
      <c r="AH100" s="10" t="str">
        <f t="shared" si="23"/>
        <v>zzz</v>
      </c>
      <c r="AI100" s="10" t="str">
        <f t="shared" si="24"/>
        <v>zzz</v>
      </c>
      <c r="AQ100" s="10"/>
      <c r="AR100" s="10"/>
      <c r="AS100" s="10"/>
      <c r="AT100" s="10"/>
      <c r="AU100" s="10"/>
      <c r="AW100" s="10">
        <f t="shared" si="5"/>
        <v>0</v>
      </c>
      <c r="AX100" s="6"/>
      <c r="AY100" s="10">
        <f t="shared" si="7"/>
        <v>0</v>
      </c>
      <c r="AZ100" s="6"/>
      <c r="BA100" s="10">
        <f t="shared" si="9"/>
        <v>0</v>
      </c>
      <c r="BC100" s="10">
        <f t="shared" si="11"/>
        <v>0</v>
      </c>
      <c r="BE100" s="10">
        <f t="shared" si="13"/>
        <v>0</v>
      </c>
      <c r="BL100" s="6"/>
    </row>
    <row r="101" spans="1:64" ht="12.75">
      <c r="B101" s="7" t="str">
        <f>'3L'!B$10</f>
        <v>Cristensen Ignacio</v>
      </c>
      <c r="C101" s="7"/>
      <c r="D101" s="7" t="str">
        <f>'3L'!F$10</f>
        <v>Sibolich A.</v>
      </c>
      <c r="E101" s="7"/>
      <c r="F101" s="7" t="str">
        <f>'3L'!J$10</f>
        <v>Cristensen Ignacio</v>
      </c>
      <c r="G101" s="7"/>
      <c r="H101" s="7" t="str">
        <f>'3L'!N$10</f>
        <v>Gimenez Susana</v>
      </c>
      <c r="I101" s="7"/>
      <c r="J101" s="7" t="str">
        <f>'3L'!R$10</f>
        <v>A CUBRIR</v>
      </c>
      <c r="K101" s="7"/>
      <c r="Y101" s="10"/>
      <c r="Z101" s="10"/>
      <c r="AA101" s="10"/>
      <c r="AB101" s="10"/>
      <c r="AC101" s="10"/>
      <c r="AQ101" s="10"/>
      <c r="AR101" s="10"/>
      <c r="AS101" s="10"/>
      <c r="AT101" s="10"/>
      <c r="AU101" s="10"/>
      <c r="AX101" s="6"/>
      <c r="AZ101" s="6"/>
      <c r="BL101" s="6"/>
    </row>
    <row r="102" spans="1:64" ht="12.75">
      <c r="B102" s="7" t="str">
        <f>'3L'!B$13</f>
        <v>Cristensen Ignacio</v>
      </c>
      <c r="C102" s="7"/>
      <c r="D102" s="7" t="str">
        <f>'3L'!F$13</f>
        <v>Urcelay M Belen</v>
      </c>
      <c r="E102" s="7"/>
      <c r="F102" s="7" t="str">
        <f>'3L'!J$13</f>
        <v>Cristensen Ignacio</v>
      </c>
      <c r="G102" s="7"/>
      <c r="H102" s="7" t="str">
        <f>'3L'!N$13</f>
        <v>Gimenez Susana</v>
      </c>
      <c r="I102" s="7"/>
      <c r="J102" s="7" t="str">
        <f>'3L'!R$13</f>
        <v>A CUBRIR</v>
      </c>
      <c r="K102" s="7"/>
      <c r="Y102" s="10"/>
      <c r="Z102" s="10"/>
      <c r="AA102" s="10"/>
      <c r="AB102" s="10"/>
      <c r="AC102" s="10"/>
      <c r="AQ102" s="10"/>
      <c r="AR102" s="10"/>
      <c r="AS102" s="10"/>
      <c r="AT102" s="10"/>
      <c r="AU102" s="10"/>
      <c r="AX102" s="6"/>
      <c r="AZ102" s="6"/>
      <c r="BL102" s="6"/>
    </row>
    <row r="103" spans="1:64" ht="12.75">
      <c r="B103" s="7" t="str">
        <f>'3L'!B$16</f>
        <v>Alvarez Alejandra</v>
      </c>
      <c r="C103" s="7"/>
      <c r="D103" s="7" t="str">
        <f>'3L'!F$16</f>
        <v>Sampedro Barbara</v>
      </c>
      <c r="E103" s="7"/>
      <c r="F103" s="7" t="str">
        <f>'3L'!J$16</f>
        <v>Perez Veronica</v>
      </c>
      <c r="G103" s="7"/>
      <c r="H103" s="7" t="str">
        <f>'3L'!N$16</f>
        <v>Cristensen Ignacio</v>
      </c>
      <c r="I103" s="7"/>
      <c r="J103" s="7" t="str">
        <f>'3L'!R$16</f>
        <v>Urcelay M Belen</v>
      </c>
      <c r="K103" s="7"/>
      <c r="Y103" s="10"/>
      <c r="Z103" s="10"/>
      <c r="AA103" s="10"/>
      <c r="AB103" s="10"/>
      <c r="AC103" s="10"/>
      <c r="AQ103" s="10"/>
      <c r="AR103" s="10"/>
      <c r="AS103" s="10"/>
      <c r="AT103" s="10"/>
      <c r="AU103" s="10"/>
      <c r="AX103" s="6"/>
      <c r="AZ103" s="6"/>
      <c r="BL103" s="6"/>
    </row>
    <row r="104" spans="1:64" ht="12.75">
      <c r="B104" s="7" t="str">
        <f>'3L'!B$19</f>
        <v>Alvarez Alejandra</v>
      </c>
      <c r="C104" s="7"/>
      <c r="D104" s="7" t="str">
        <f>'3L'!F$19</f>
        <v>Sampedro Barbara</v>
      </c>
      <c r="E104" s="7"/>
      <c r="F104" s="7" t="str">
        <f>'3L'!J$19</f>
        <v>Perez Veronica</v>
      </c>
      <c r="G104" s="7"/>
      <c r="H104" s="7" t="str">
        <f>'3L'!N$19</f>
        <v>Cristensen Ignacio</v>
      </c>
      <c r="I104" s="7"/>
      <c r="J104" s="7" t="str">
        <f>'3L'!R$19</f>
        <v>Urcelay M Belen</v>
      </c>
      <c r="K104" s="7"/>
      <c r="Y104" s="10"/>
      <c r="Z104" s="10"/>
      <c r="AA104" s="10"/>
      <c r="AB104" s="10"/>
      <c r="AC104" s="10"/>
      <c r="AQ104" s="10"/>
      <c r="AR104" s="10"/>
      <c r="AS104" s="10"/>
      <c r="AT104" s="10"/>
      <c r="AU104" s="10"/>
      <c r="AX104" s="6"/>
      <c r="AZ104" s="6"/>
      <c r="BL104" s="6"/>
    </row>
    <row r="105" spans="1:64" ht="12.75">
      <c r="A105" s="3" t="s">
        <v>167</v>
      </c>
      <c r="B105" s="14" t="str">
        <f>'4L'!B$4</f>
        <v>Porto Flavia</v>
      </c>
      <c r="C105" s="14"/>
      <c r="D105" s="14" t="str">
        <f>'4L'!F$4</f>
        <v/>
      </c>
      <c r="E105" s="14"/>
      <c r="F105" s="14" t="str">
        <f>'4L'!J$4</f>
        <v/>
      </c>
      <c r="G105" s="14"/>
      <c r="H105" s="14" t="str">
        <f>'4L'!N$7</f>
        <v>Sampedro Barbara</v>
      </c>
      <c r="I105" s="14"/>
      <c r="J105" s="14" t="str">
        <f>'4L'!R$4</f>
        <v/>
      </c>
      <c r="K105" s="14"/>
      <c r="Y105" s="10"/>
      <c r="Z105" s="10"/>
      <c r="AA105" s="10"/>
      <c r="AB105" s="10"/>
      <c r="AC105" s="10"/>
      <c r="AQ105" s="10"/>
      <c r="AR105" s="10"/>
      <c r="AS105" s="10"/>
      <c r="AT105" s="10"/>
      <c r="AU105" s="10"/>
      <c r="AX105" s="6"/>
      <c r="AZ105" s="6"/>
      <c r="BL105" s="6"/>
    </row>
    <row r="106" spans="1:64" ht="12.75">
      <c r="B106" s="14" t="str">
        <f>'4L'!B$7</f>
        <v>Porto Flavia</v>
      </c>
      <c r="C106" s="14"/>
      <c r="D106" s="14" t="str">
        <f>'4L'!F$7</f>
        <v/>
      </c>
      <c r="E106" s="14"/>
      <c r="F106" s="14" t="str">
        <f>'4L'!J$7</f>
        <v/>
      </c>
      <c r="G106" s="14"/>
      <c r="H106" s="14" t="str">
        <f>'4L'!N$10</f>
        <v>Sampedro Barbara</v>
      </c>
      <c r="I106" s="14"/>
      <c r="J106" s="14" t="str">
        <f>'4L'!R$7</f>
        <v/>
      </c>
      <c r="K106" s="14"/>
      <c r="Y106" s="10"/>
      <c r="Z106" s="10"/>
      <c r="AA106" s="10"/>
      <c r="AB106" s="10"/>
      <c r="AC106" s="10"/>
      <c r="AQ106" s="10"/>
      <c r="AR106" s="10"/>
      <c r="AS106" s="10"/>
      <c r="AT106" s="10"/>
      <c r="AU106" s="10"/>
      <c r="AX106" s="6"/>
      <c r="AZ106" s="6"/>
      <c r="BL106" s="6"/>
    </row>
    <row r="107" spans="1:64" ht="12.75">
      <c r="B107" s="14" t="str">
        <f>'4L'!B$10</f>
        <v>Dominguez Romina</v>
      </c>
      <c r="C107" s="14"/>
      <c r="D107" s="14" t="str">
        <f>'4L'!F$10</f>
        <v>Perez Veronica</v>
      </c>
      <c r="E107" s="14"/>
      <c r="F107" s="14" t="str">
        <f>'4L'!J$10</f>
        <v>Perez Veronica</v>
      </c>
      <c r="G107" s="14"/>
      <c r="H107" s="14" t="str">
        <f>'4L'!N$10</f>
        <v>Sampedro Barbara</v>
      </c>
      <c r="I107" s="14"/>
      <c r="J107" s="14" t="str">
        <f>'4L'!R$10</f>
        <v>Arriola Lorena</v>
      </c>
      <c r="K107" s="14"/>
      <c r="Y107" s="10"/>
      <c r="Z107" s="10"/>
      <c r="AA107" s="10"/>
      <c r="AB107" s="10"/>
      <c r="AC107" s="10"/>
      <c r="AQ107" s="10"/>
      <c r="AR107" s="10"/>
      <c r="AS107" s="10"/>
      <c r="AT107" s="10"/>
      <c r="AU107" s="10"/>
      <c r="AX107" s="6"/>
      <c r="AZ107" s="6"/>
      <c r="BL107" s="6"/>
    </row>
    <row r="108" spans="1:64" ht="12.75">
      <c r="A108" s="3" t="s">
        <v>168</v>
      </c>
      <c r="B108" s="14" t="str">
        <f>'4L'!B$13</f>
        <v>Dominguez Romina</v>
      </c>
      <c r="C108" s="14"/>
      <c r="D108" s="14" t="str">
        <f>'4L'!F$13</f>
        <v>Perez Veronica</v>
      </c>
      <c r="E108" s="14"/>
      <c r="F108" s="14" t="str">
        <f>'4L'!J$13</f>
        <v>Perez Veronica</v>
      </c>
      <c r="G108" s="14"/>
      <c r="H108" s="14" t="str">
        <f>'4L'!N$13</f>
        <v>Sampedro Barbara</v>
      </c>
      <c r="I108" s="14"/>
      <c r="J108" s="14" t="str">
        <f>'4L'!R$13</f>
        <v>Arriola Lorena</v>
      </c>
      <c r="K108" s="14"/>
      <c r="Y108" s="10"/>
      <c r="Z108" s="10"/>
      <c r="AA108" s="10"/>
      <c r="AB108" s="10"/>
      <c r="AC108" s="10"/>
      <c r="AQ108" s="10"/>
      <c r="AR108" s="10"/>
      <c r="AS108" s="10"/>
      <c r="AT108" s="10"/>
      <c r="AU108" s="10"/>
      <c r="AX108" s="6"/>
      <c r="AZ108" s="6"/>
      <c r="BL108" s="6"/>
    </row>
    <row r="109" spans="1:64" ht="12.75">
      <c r="B109" s="14" t="str">
        <f>'4L'!B$16</f>
        <v>Dawidiuk Luciano</v>
      </c>
      <c r="C109" s="14"/>
      <c r="D109" s="14" t="str">
        <f>'4L'!F$16</f>
        <v>Perez Veronica</v>
      </c>
      <c r="E109" s="14"/>
      <c r="F109" s="14" t="str">
        <f>'4L'!J$16</f>
        <v>Antonucci Solange</v>
      </c>
      <c r="G109" s="14"/>
      <c r="H109" s="14" t="str">
        <f>'4L'!N$16</f>
        <v>Rodriguez Fernanda</v>
      </c>
      <c r="I109" s="14"/>
      <c r="J109" s="14" t="str">
        <f>'4L'!R$16</f>
        <v>Benitez Laura</v>
      </c>
      <c r="K109" s="14"/>
      <c r="Y109" s="10"/>
      <c r="Z109" s="10"/>
      <c r="AA109" s="10"/>
      <c r="AB109" s="10"/>
      <c r="AC109" s="10"/>
      <c r="AQ109" s="10"/>
      <c r="AR109" s="10"/>
      <c r="AS109" s="10"/>
      <c r="AT109" s="10"/>
      <c r="AU109" s="10"/>
      <c r="AX109" s="6"/>
      <c r="AZ109" s="6"/>
      <c r="BL109" s="6"/>
    </row>
    <row r="110" spans="1:64" ht="12.75">
      <c r="B110" s="14" t="str">
        <f>'4L'!B$19</f>
        <v>Dawidiuk Luciano</v>
      </c>
      <c r="C110" s="14"/>
      <c r="D110" s="14" t="str">
        <f>'4L'!F$19</f>
        <v>Perez Veronica</v>
      </c>
      <c r="E110" s="14"/>
      <c r="F110" s="14" t="str">
        <f>'4L'!J$19</f>
        <v>Antonucci Solange</v>
      </c>
      <c r="G110" s="14"/>
      <c r="H110" s="14" t="str">
        <f>'4L'!N$19</f>
        <v>Rodriguez Fernanda</v>
      </c>
      <c r="I110" s="14"/>
      <c r="J110" s="14" t="str">
        <f>'4L'!R$19</f>
        <v>Benitez Laura</v>
      </c>
      <c r="K110" s="14"/>
      <c r="Y110" s="10"/>
      <c r="Z110" s="10"/>
      <c r="AA110" s="10"/>
      <c r="AB110" s="10"/>
      <c r="AC110" s="10"/>
      <c r="AQ110" s="10"/>
      <c r="AR110" s="10"/>
      <c r="AS110" s="10"/>
      <c r="AT110" s="10"/>
      <c r="AU110" s="10"/>
      <c r="AX110" s="6"/>
      <c r="AZ110" s="6"/>
      <c r="BL110" s="6"/>
    </row>
    <row r="111" spans="1:64" ht="12.75">
      <c r="A111" s="3" t="s">
        <v>169</v>
      </c>
      <c r="B111" s="7" t="str">
        <f>'1A'!B$4</f>
        <v/>
      </c>
      <c r="C111" s="7"/>
      <c r="D111" s="7" t="str">
        <f>'1A'!F$4</f>
        <v/>
      </c>
      <c r="E111" s="7"/>
      <c r="F111" s="7" t="str">
        <f>'1A'!J$4</f>
        <v/>
      </c>
      <c r="G111" s="7"/>
      <c r="H111" s="7" t="str">
        <f>'1A'!N$4</f>
        <v/>
      </c>
      <c r="I111" s="7"/>
      <c r="J111" s="7" t="str">
        <f>'1A'!R$4</f>
        <v/>
      </c>
      <c r="K111" s="7"/>
      <c r="Y111" s="10"/>
      <c r="Z111" s="10"/>
      <c r="AA111" s="10"/>
      <c r="AB111" s="10"/>
      <c r="AC111" s="10"/>
      <c r="AQ111" s="10"/>
      <c r="AR111" s="10"/>
      <c r="AS111" s="10"/>
      <c r="AT111" s="10"/>
      <c r="AU111" s="10"/>
      <c r="AX111" s="6"/>
      <c r="AZ111" s="6"/>
      <c r="BL111" s="6"/>
    </row>
    <row r="112" spans="1:64" ht="12.75">
      <c r="B112" s="7" t="str">
        <f>'1A'!B$7</f>
        <v/>
      </c>
      <c r="C112" s="7"/>
      <c r="D112" s="7" t="str">
        <f>'1A'!F$7</f>
        <v>Urricelqui Patricio</v>
      </c>
      <c r="E112" s="7"/>
      <c r="F112" s="7" t="str">
        <f>'1A'!J$7</f>
        <v/>
      </c>
      <c r="G112" s="7"/>
      <c r="H112" s="7" t="str">
        <f>'1A'!N$7</f>
        <v/>
      </c>
      <c r="I112" s="7"/>
      <c r="J112" s="7" t="str">
        <f>'1A'!R$7</f>
        <v/>
      </c>
      <c r="K112" s="7"/>
      <c r="Y112" s="10"/>
      <c r="Z112" s="10"/>
      <c r="AA112" s="10"/>
      <c r="AB112" s="10"/>
      <c r="AC112" s="10"/>
      <c r="AQ112" s="10"/>
      <c r="AR112" s="10"/>
      <c r="AS112" s="10"/>
      <c r="AT112" s="10"/>
      <c r="AU112" s="10"/>
      <c r="AX112" s="6"/>
      <c r="AZ112" s="6"/>
      <c r="BL112" s="6"/>
    </row>
    <row r="113" spans="1:64" ht="12.75">
      <c r="B113" s="7" t="str">
        <f>'1A'!B$10</f>
        <v>Rotondaro Analia</v>
      </c>
      <c r="C113" s="7"/>
      <c r="D113" s="7" t="str">
        <f>'1A'!F$10</f>
        <v>Braile Belen</v>
      </c>
      <c r="E113" s="7"/>
      <c r="F113" s="7" t="str">
        <f>'1A'!J$10</f>
        <v>Berardoni Emilia</v>
      </c>
      <c r="G113" s="7"/>
      <c r="H113" s="7" t="str">
        <f>'1A'!N$10</f>
        <v>Ramos Marcos</v>
      </c>
      <c r="I113" s="7"/>
      <c r="J113" s="7" t="str">
        <f>'1A'!R$10</f>
        <v>Vilan Ester</v>
      </c>
      <c r="K113" s="7"/>
      <c r="Y113" s="10"/>
      <c r="Z113" s="10"/>
      <c r="AA113" s="10"/>
      <c r="AB113" s="10"/>
      <c r="AC113" s="10"/>
      <c r="AQ113" s="10"/>
      <c r="AR113" s="10"/>
      <c r="AS113" s="10"/>
      <c r="AT113" s="10"/>
      <c r="AU113" s="10"/>
      <c r="AX113" s="6"/>
      <c r="AZ113" s="6"/>
      <c r="BL113" s="6"/>
    </row>
    <row r="114" spans="1:64" ht="12.75">
      <c r="B114" s="7" t="str">
        <f>'1A'!B$13</f>
        <v>Rotondaro Analia</v>
      </c>
      <c r="C114" s="7"/>
      <c r="D114" s="7" t="str">
        <f>'1A'!F$13</f>
        <v>Braile Belen</v>
      </c>
      <c r="E114" s="7"/>
      <c r="F114" s="7" t="str">
        <f>'1A'!J$13</f>
        <v>Berardoni Emilia</v>
      </c>
      <c r="G114" s="7"/>
      <c r="H114" s="7" t="str">
        <f>'1A'!N$13</f>
        <v>Ramos Marcos</v>
      </c>
      <c r="I114" s="7"/>
      <c r="J114" s="7" t="str">
        <f>'1A'!R$13</f>
        <v>Vilan Ester</v>
      </c>
      <c r="K114" s="7"/>
      <c r="Y114" s="10"/>
      <c r="Z114" s="10"/>
      <c r="AA114" s="10"/>
      <c r="AB114" s="10"/>
      <c r="AC114" s="10"/>
      <c r="AQ114" s="10"/>
      <c r="AR114" s="10"/>
      <c r="AS114" s="10"/>
      <c r="AT114" s="10"/>
      <c r="AU114" s="10"/>
      <c r="AX114" s="6"/>
      <c r="AZ114" s="6"/>
      <c r="BL114" s="6"/>
    </row>
    <row r="115" spans="1:64" ht="12.75">
      <c r="B115" s="7" t="str">
        <f>'1A'!B$16</f>
        <v>Vallerino Cecilia</v>
      </c>
      <c r="C115" s="7"/>
      <c r="D115" s="7" t="str">
        <f>'1A'!F$16</f>
        <v>Alvarez Alejandra</v>
      </c>
      <c r="E115" s="7"/>
      <c r="F115" s="7" t="str">
        <f>'1A'!J$16</f>
        <v>Barbosa Laura</v>
      </c>
      <c r="G115" s="7"/>
      <c r="H115" s="7" t="str">
        <f>'1A'!N$16</f>
        <v>Sampedro Barbara</v>
      </c>
      <c r="I115" s="7"/>
      <c r="J115" s="7" t="str">
        <f>'1A'!R$16</f>
        <v>Masci Francisco</v>
      </c>
      <c r="K115" s="7"/>
      <c r="Y115" s="10"/>
      <c r="Z115" s="10"/>
      <c r="AA115" s="10"/>
      <c r="AB115" s="10"/>
      <c r="AC115" s="10"/>
      <c r="AQ115" s="10"/>
      <c r="AR115" s="10"/>
      <c r="AS115" s="10"/>
      <c r="AT115" s="10"/>
      <c r="AU115" s="10"/>
      <c r="AX115" s="6"/>
      <c r="AZ115" s="6"/>
      <c r="BL115" s="6"/>
    </row>
    <row r="116" spans="1:64" ht="12.75">
      <c r="B116" s="7" t="str">
        <f>'1A'!B$19</f>
        <v/>
      </c>
      <c r="C116" s="7"/>
      <c r="D116" s="7" t="str">
        <f>'1A'!F$19</f>
        <v>Alvarez Alejandra</v>
      </c>
      <c r="E116" s="7"/>
      <c r="F116" s="7" t="str">
        <f>'1A'!J$19</f>
        <v>Barbosa Laura</v>
      </c>
      <c r="G116" s="7"/>
      <c r="H116" s="7" t="str">
        <f>'1A'!N$19</f>
        <v>Sampedro Barbara</v>
      </c>
      <c r="I116" s="7"/>
      <c r="J116" s="7" t="str">
        <f>'1A'!R$19</f>
        <v/>
      </c>
      <c r="K116" s="7"/>
      <c r="Y116" s="10"/>
      <c r="Z116" s="10"/>
      <c r="AA116" s="10"/>
      <c r="AB116" s="10"/>
      <c r="AC116" s="10"/>
      <c r="AQ116" s="10"/>
      <c r="AR116" s="10"/>
      <c r="AS116" s="10"/>
      <c r="AT116" s="10"/>
      <c r="AU116" s="10"/>
      <c r="AX116" s="6"/>
      <c r="AZ116" s="6"/>
      <c r="BL116" s="6"/>
    </row>
    <row r="117" spans="1:64" ht="12.75">
      <c r="A117" s="3" t="s">
        <v>170</v>
      </c>
      <c r="B117" s="14" t="str">
        <f>'1C'!B$4</f>
        <v xml:space="preserve">Mansilla Graciela </v>
      </c>
      <c r="C117" s="14"/>
      <c r="D117" s="14" t="str">
        <f>'1C'!F$4</f>
        <v/>
      </c>
      <c r="E117" s="14"/>
      <c r="F117" s="14" t="str">
        <f>'1C'!J$4</f>
        <v/>
      </c>
      <c r="G117" s="14"/>
      <c r="H117" s="14" t="str">
        <f>'1C'!N$4</f>
        <v/>
      </c>
      <c r="I117" s="14"/>
      <c r="J117" s="14" t="str">
        <f>'1C'!R$4</f>
        <v/>
      </c>
      <c r="K117" s="14"/>
      <c r="Y117" s="10"/>
      <c r="Z117" s="10"/>
      <c r="AA117" s="10"/>
      <c r="AB117" s="10"/>
      <c r="AC117" s="10"/>
      <c r="AQ117" s="10"/>
      <c r="AR117" s="10"/>
      <c r="AS117" s="10"/>
      <c r="AT117" s="10"/>
      <c r="AU117" s="10"/>
      <c r="AX117" s="6"/>
      <c r="AZ117" s="6"/>
      <c r="BL117" s="6"/>
    </row>
    <row r="118" spans="1:64" ht="12.75">
      <c r="B118" s="14" t="str">
        <f>'1C'!B$7</f>
        <v/>
      </c>
      <c r="C118" s="14"/>
      <c r="D118" s="14" t="str">
        <f>'1C'!F$7</f>
        <v/>
      </c>
      <c r="E118" s="14"/>
      <c r="F118" s="14" t="str">
        <f>'1C'!J$7</f>
        <v/>
      </c>
      <c r="G118" s="14"/>
      <c r="H118" s="14" t="str">
        <f>'1C'!N$7</f>
        <v/>
      </c>
      <c r="I118" s="14"/>
      <c r="J118" s="14" t="str">
        <f>'1C'!R$7</f>
        <v/>
      </c>
      <c r="K118" s="14"/>
      <c r="Y118" s="10"/>
      <c r="Z118" s="10"/>
      <c r="AA118" s="10"/>
      <c r="AB118" s="10"/>
      <c r="AC118" s="10"/>
      <c r="AQ118" s="10"/>
      <c r="AR118" s="10"/>
      <c r="AS118" s="10"/>
      <c r="AT118" s="10"/>
      <c r="AU118" s="10"/>
      <c r="AX118" s="6"/>
      <c r="AZ118" s="6"/>
      <c r="BL118" s="6"/>
    </row>
    <row r="119" spans="1:64" ht="12.75">
      <c r="B119" s="14" t="str">
        <f>'1C'!B$10</f>
        <v>Alvarez Alejandra</v>
      </c>
      <c r="C119" s="14"/>
      <c r="D119" s="14" t="str">
        <f>'1C'!F$10</f>
        <v>Benitez Laura</v>
      </c>
      <c r="E119" s="14"/>
      <c r="F119" s="14" t="str">
        <f>'1C'!J$10</f>
        <v>Barbosa Laura</v>
      </c>
      <c r="G119" s="14"/>
      <c r="H119" s="14" t="str">
        <f>'1C'!N$10</f>
        <v>Rotondaro Analia</v>
      </c>
      <c r="I119" s="14"/>
      <c r="J119" s="14" t="str">
        <f>'1C'!R$10</f>
        <v>Ponce Rosana</v>
      </c>
      <c r="K119" s="14"/>
      <c r="Y119" s="10"/>
      <c r="Z119" s="10"/>
      <c r="AA119" s="10"/>
      <c r="AB119" s="10"/>
      <c r="AC119" s="10"/>
      <c r="AQ119" s="10"/>
      <c r="AR119" s="10"/>
      <c r="AS119" s="10"/>
      <c r="AT119" s="10"/>
      <c r="AU119" s="10"/>
      <c r="AX119" s="6"/>
      <c r="AZ119" s="6"/>
      <c r="BL119" s="6"/>
    </row>
    <row r="120" spans="1:64" ht="12.75">
      <c r="B120" s="14" t="str">
        <f>'1C'!B$13</f>
        <v>Alvarez Alejandra</v>
      </c>
      <c r="C120" s="14"/>
      <c r="D120" s="14" t="str">
        <f>'1C'!F$13</f>
        <v>Benitez Laura</v>
      </c>
      <c r="E120" s="14"/>
      <c r="F120" s="14" t="str">
        <f>'1C'!J$13</f>
        <v>Barbosa Laura</v>
      </c>
      <c r="G120" s="14"/>
      <c r="H120" s="14" t="str">
        <f>'1C'!N$13</f>
        <v>Rotondaro Analia</v>
      </c>
      <c r="I120" s="14"/>
      <c r="J120" s="14" t="str">
        <f>'1C'!R$13</f>
        <v>Ponce Rosana</v>
      </c>
      <c r="K120" s="14"/>
      <c r="Y120" s="10"/>
      <c r="Z120" s="10"/>
      <c r="AA120" s="10"/>
      <c r="AB120" s="10"/>
      <c r="AC120" s="10"/>
      <c r="AQ120" s="10"/>
      <c r="AR120" s="10"/>
      <c r="AS120" s="10"/>
      <c r="AT120" s="10"/>
      <c r="AU120" s="10"/>
      <c r="AX120" s="6"/>
      <c r="AZ120" s="6"/>
      <c r="BL120" s="6"/>
    </row>
    <row r="121" spans="1:64" ht="12.75">
      <c r="B121" s="14" t="str">
        <f>'1C'!B$16</f>
        <v xml:space="preserve">Brambilla Carolina </v>
      </c>
      <c r="C121" s="14"/>
      <c r="D121" s="14" t="str">
        <f>'1C'!F$16</f>
        <v>Braile Belen</v>
      </c>
      <c r="E121" s="14"/>
      <c r="F121" s="14" t="str">
        <f>'1C'!J$16</f>
        <v>Castellón Sabina</v>
      </c>
      <c r="G121" s="14"/>
      <c r="H121" s="14" t="str">
        <f>'1C'!N$16</f>
        <v>Fontana Sonia</v>
      </c>
      <c r="I121" s="14"/>
      <c r="J121" s="14" t="str">
        <f>'1C'!R$16</f>
        <v>Dawidiuk Luciano</v>
      </c>
      <c r="K121" s="14"/>
      <c r="Y121" s="10"/>
      <c r="Z121" s="10"/>
      <c r="AA121" s="10"/>
      <c r="AB121" s="10"/>
      <c r="AC121" s="10"/>
      <c r="AQ121" s="10"/>
      <c r="AR121" s="10"/>
      <c r="AS121" s="10"/>
      <c r="AT121" s="10"/>
      <c r="AU121" s="10"/>
      <c r="AX121" s="6"/>
      <c r="AZ121" s="6"/>
      <c r="BL121" s="6"/>
    </row>
    <row r="122" spans="1:64" ht="12.75">
      <c r="B122" s="14" t="str">
        <f>'1C'!B$19</f>
        <v>Vallerino Cecilia</v>
      </c>
      <c r="C122" s="14"/>
      <c r="D122" s="14" t="str">
        <f>'1C'!F$19</f>
        <v>Braile Belen</v>
      </c>
      <c r="E122" s="14"/>
      <c r="F122" s="14" t="str">
        <f>'1C'!J$19</f>
        <v>Castellón Sabina</v>
      </c>
      <c r="G122" s="14"/>
      <c r="H122" s="14" t="str">
        <f>'1C'!N$19</f>
        <v>Fontana Sonia</v>
      </c>
      <c r="I122" s="14"/>
      <c r="J122" s="14" t="str">
        <f>'1C'!R$19</f>
        <v/>
      </c>
      <c r="K122" s="14"/>
      <c r="Y122" s="10"/>
      <c r="Z122" s="10"/>
      <c r="AA122" s="10"/>
      <c r="AB122" s="10"/>
      <c r="AC122" s="10"/>
      <c r="AQ122" s="10"/>
      <c r="AR122" s="10"/>
      <c r="AS122" s="10"/>
      <c r="AT122" s="10"/>
      <c r="AU122" s="10"/>
      <c r="AX122" s="6"/>
      <c r="AZ122" s="6"/>
      <c r="BL122" s="6"/>
    </row>
    <row r="123" spans="1:64" ht="12.75">
      <c r="A123" s="3" t="s">
        <v>171</v>
      </c>
      <c r="B123" s="7" t="str">
        <f>'2A'!B$4</f>
        <v/>
      </c>
      <c r="C123" s="7"/>
      <c r="D123" s="7" t="str">
        <f>'2A'!F$4</f>
        <v/>
      </c>
      <c r="E123" s="7"/>
      <c r="F123" s="7" t="str">
        <f>'2A'!J$4</f>
        <v/>
      </c>
      <c r="G123" s="7"/>
      <c r="H123" s="7" t="str">
        <f>'2A'!N$4</f>
        <v/>
      </c>
      <c r="I123" s="7"/>
      <c r="J123" s="7" t="str">
        <f>'2A'!R$4</f>
        <v/>
      </c>
      <c r="K123" s="7"/>
      <c r="Y123" s="10"/>
      <c r="Z123" s="10"/>
      <c r="AA123" s="10"/>
      <c r="AB123" s="10"/>
      <c r="AC123" s="10"/>
      <c r="AQ123" s="10"/>
      <c r="AR123" s="10"/>
      <c r="AS123" s="10"/>
      <c r="AT123" s="10"/>
      <c r="AU123" s="10"/>
      <c r="AX123" s="6"/>
      <c r="AZ123" s="6"/>
      <c r="BL123" s="6"/>
    </row>
    <row r="124" spans="1:64" ht="12.75">
      <c r="B124" s="7" t="str">
        <f>'2A'!B$7</f>
        <v/>
      </c>
      <c r="C124" s="7"/>
      <c r="D124" s="7" t="str">
        <f>'2A'!F$7</f>
        <v/>
      </c>
      <c r="E124" s="7"/>
      <c r="F124" s="7" t="str">
        <f>'2A'!J$7</f>
        <v/>
      </c>
      <c r="G124" s="7"/>
      <c r="H124" s="7" t="str">
        <f>'2A'!N$7</f>
        <v>Mansilla Graciela</v>
      </c>
      <c r="I124" s="7"/>
      <c r="J124" s="7" t="str">
        <f>'2A'!R$7</f>
        <v/>
      </c>
      <c r="K124" s="7"/>
      <c r="Y124" s="10"/>
      <c r="Z124" s="10"/>
      <c r="AA124" s="10"/>
      <c r="AB124" s="10"/>
      <c r="AC124" s="10"/>
      <c r="AQ124" s="10"/>
      <c r="AR124" s="10"/>
      <c r="AS124" s="10"/>
      <c r="AT124" s="10"/>
      <c r="AU124" s="10"/>
      <c r="AX124" s="6"/>
      <c r="AZ124" s="6"/>
      <c r="BL124" s="6"/>
    </row>
    <row r="125" spans="1:64" ht="12.75">
      <c r="B125" s="7" t="str">
        <f>'2A'!B$10</f>
        <v>Marcos Susana</v>
      </c>
      <c r="C125" s="7"/>
      <c r="D125" s="7" t="str">
        <f>'2A'!F$10</f>
        <v>Edelstein Cecilia</v>
      </c>
      <c r="E125" s="7"/>
      <c r="F125" s="7" t="str">
        <f>'2A'!J$10</f>
        <v>Legarreta Gabriel</v>
      </c>
      <c r="G125" s="7"/>
      <c r="H125" s="7" t="str">
        <f>'2A'!N$10</f>
        <v>Wuirnos Natalia</v>
      </c>
      <c r="I125" s="7"/>
      <c r="J125" s="7" t="str">
        <f>'2A'!R$10</f>
        <v/>
      </c>
      <c r="K125" s="7"/>
      <c r="Y125" s="10"/>
      <c r="Z125" s="10"/>
      <c r="AA125" s="10"/>
      <c r="AB125" s="10"/>
      <c r="AC125" s="10"/>
      <c r="AQ125" s="10"/>
      <c r="AR125" s="10"/>
      <c r="AS125" s="10"/>
      <c r="AT125" s="10"/>
      <c r="AU125" s="10"/>
      <c r="AX125" s="6"/>
      <c r="AZ125" s="6"/>
      <c r="BL125" s="6"/>
    </row>
    <row r="126" spans="1:64" ht="12.75">
      <c r="B126" s="7" t="str">
        <f>'2A'!B$13</f>
        <v>Marcos Susana</v>
      </c>
      <c r="C126" s="7"/>
      <c r="D126" s="7" t="str">
        <f>'2A'!F$13</f>
        <v>Edelstein Cecilia</v>
      </c>
      <c r="E126" s="7"/>
      <c r="F126" s="7" t="str">
        <f>'2A'!J$13</f>
        <v>Legarreta Gabriel</v>
      </c>
      <c r="G126" s="7"/>
      <c r="H126" s="7" t="str">
        <f>'2A'!N$13</f>
        <v>Wuirnos Natalia</v>
      </c>
      <c r="I126" s="7"/>
      <c r="J126" s="7" t="str">
        <f>'2A'!R$13</f>
        <v>Santisteban Maria Eva</v>
      </c>
      <c r="K126" s="7"/>
      <c r="Y126" s="10"/>
      <c r="Z126" s="10"/>
      <c r="AA126" s="10"/>
      <c r="AB126" s="10"/>
      <c r="AC126" s="10"/>
      <c r="AQ126" s="10"/>
      <c r="AR126" s="10"/>
      <c r="AS126" s="10"/>
      <c r="AT126" s="10"/>
      <c r="AU126" s="10"/>
      <c r="AX126" s="6"/>
      <c r="AZ126" s="6"/>
      <c r="BL126" s="6"/>
    </row>
    <row r="127" spans="1:64" ht="12.75">
      <c r="B127" s="7" t="str">
        <f>'2A'!B$16</f>
        <v>Porto Flavia</v>
      </c>
      <c r="C127" s="7"/>
      <c r="D127" s="7" t="str">
        <f>'2A'!F$16</f>
        <v>Almeyra Cecilia</v>
      </c>
      <c r="E127" s="7"/>
      <c r="F127" s="7" t="str">
        <f>'2A'!J$16</f>
        <v>Vilan Ester</v>
      </c>
      <c r="G127" s="7"/>
      <c r="H127" s="7" t="str">
        <f>'2A'!N$16</f>
        <v>Castellón Sabina</v>
      </c>
      <c r="I127" s="7"/>
      <c r="J127" s="7" t="str">
        <f>'2A'!R$16</f>
        <v>Requiere Marisa</v>
      </c>
      <c r="K127" s="7"/>
      <c r="Y127" s="10"/>
      <c r="Z127" s="10"/>
      <c r="AA127" s="10"/>
      <c r="AB127" s="10"/>
      <c r="AC127" s="10"/>
      <c r="AQ127" s="10"/>
      <c r="AR127" s="10"/>
      <c r="AS127" s="10"/>
      <c r="AT127" s="10"/>
      <c r="AU127" s="10"/>
      <c r="AX127" s="6"/>
      <c r="AZ127" s="6"/>
      <c r="BL127" s="6"/>
    </row>
    <row r="128" spans="1:64" ht="12.75">
      <c r="B128" s="7" t="str">
        <f>'2A'!B$19</f>
        <v>Porto Flavia</v>
      </c>
      <c r="C128" s="7"/>
      <c r="D128" s="7" t="str">
        <f>'2A'!F$19</f>
        <v>Almeyra Cecilia</v>
      </c>
      <c r="E128" s="7"/>
      <c r="F128" s="7" t="str">
        <f>'2A'!J$19</f>
        <v>Elliker Matias</v>
      </c>
      <c r="G128" s="7"/>
      <c r="H128" s="7" t="str">
        <f>'2A'!N$19</f>
        <v>Castellón Sabina</v>
      </c>
      <c r="I128" s="7"/>
      <c r="J128" s="7" t="str">
        <f>'2A'!R$19</f>
        <v>Requiere Marisa</v>
      </c>
      <c r="K128" s="7"/>
      <c r="Y128" s="10"/>
      <c r="Z128" s="10"/>
      <c r="AA128" s="10"/>
      <c r="AB128" s="10"/>
      <c r="AC128" s="10"/>
      <c r="AQ128" s="10"/>
      <c r="AR128" s="10"/>
      <c r="AS128" s="10"/>
      <c r="AT128" s="10"/>
      <c r="AU128" s="10"/>
      <c r="AX128" s="6"/>
      <c r="AZ128" s="6"/>
      <c r="BL128" s="6"/>
    </row>
    <row r="129" spans="1:64" ht="12.75">
      <c r="A129" s="3" t="s">
        <v>172</v>
      </c>
      <c r="B129" s="7" t="str">
        <f>'2C'!B$4</f>
        <v/>
      </c>
      <c r="C129" s="7"/>
      <c r="D129" s="7" t="str">
        <f>'2A'!F$4</f>
        <v/>
      </c>
      <c r="E129" s="7"/>
      <c r="F129" s="7" t="str">
        <f>'2A'!J$4</f>
        <v/>
      </c>
      <c r="G129" s="7"/>
      <c r="H129" s="7" t="str">
        <f>'2A'!N$4</f>
        <v/>
      </c>
      <c r="I129" s="7"/>
      <c r="J129" s="7" t="str">
        <f>'2A'!R$4</f>
        <v/>
      </c>
      <c r="K129" s="7"/>
      <c r="Y129" s="10"/>
      <c r="Z129" s="10"/>
      <c r="AA129" s="10"/>
      <c r="AB129" s="10"/>
      <c r="AC129" s="10"/>
      <c r="AQ129" s="10"/>
      <c r="AR129" s="10"/>
      <c r="AS129" s="10"/>
      <c r="AT129" s="10"/>
      <c r="AU129" s="10"/>
      <c r="AX129" s="6"/>
      <c r="AZ129" s="6"/>
      <c r="BL129" s="6"/>
    </row>
    <row r="130" spans="1:64" ht="12.75">
      <c r="B130" s="7" t="str">
        <f>'2C'!B$7</f>
        <v/>
      </c>
      <c r="C130" s="7"/>
      <c r="D130" s="7" t="str">
        <f>'2A'!F$7</f>
        <v/>
      </c>
      <c r="E130" s="7"/>
      <c r="F130" s="7" t="str">
        <f>'2A'!J$7</f>
        <v/>
      </c>
      <c r="G130" s="7"/>
      <c r="H130" s="7" t="str">
        <f>'2A'!N$7</f>
        <v>Mansilla Graciela</v>
      </c>
      <c r="I130" s="7"/>
      <c r="J130" s="7" t="str">
        <f>'2A'!R$7</f>
        <v/>
      </c>
      <c r="K130" s="7"/>
      <c r="Y130" s="10"/>
      <c r="Z130" s="10"/>
      <c r="AA130" s="10"/>
      <c r="AB130" s="10"/>
      <c r="AC130" s="10"/>
      <c r="AQ130" s="10"/>
      <c r="AR130" s="10"/>
      <c r="AS130" s="10"/>
      <c r="AT130" s="10"/>
      <c r="AU130" s="10"/>
      <c r="AX130" s="6"/>
      <c r="AZ130" s="6"/>
      <c r="BL130" s="6"/>
    </row>
    <row r="131" spans="1:64" ht="12.75">
      <c r="B131" s="7" t="str">
        <f>'2C'!B$10</f>
        <v>Legarreta Gabriel</v>
      </c>
      <c r="C131" s="7"/>
      <c r="D131" s="7" t="str">
        <f>'2C'!F$10</f>
        <v>Requiere Marisa</v>
      </c>
      <c r="E131" s="7"/>
      <c r="F131" s="7" t="str">
        <f>'2C'!J$10</f>
        <v>Edelstein Cecilia</v>
      </c>
      <c r="G131" s="7"/>
      <c r="H131" s="7" t="str">
        <f>'2C'!N$10</f>
        <v>Castellon Sabina</v>
      </c>
      <c r="I131" s="7"/>
      <c r="J131" s="7" t="str">
        <f>'2C'!R$10</f>
        <v>Porto Flavia</v>
      </c>
      <c r="K131" s="7"/>
      <c r="Y131" s="10"/>
      <c r="Z131" s="10"/>
      <c r="AA131" s="10"/>
      <c r="AB131" s="10"/>
      <c r="AC131" s="10"/>
      <c r="AQ131" s="10"/>
      <c r="AR131" s="10"/>
      <c r="AS131" s="10"/>
      <c r="AT131" s="10"/>
      <c r="AU131" s="10"/>
      <c r="AX131" s="6"/>
      <c r="AZ131" s="6"/>
      <c r="BL131" s="6"/>
    </row>
    <row r="132" spans="1:64" ht="12.75">
      <c r="B132" s="7" t="str">
        <f>'2C'!B$13</f>
        <v>Legarreta Gabriel</v>
      </c>
      <c r="C132" s="7"/>
      <c r="D132" s="7" t="str">
        <f>'2C'!F$13</f>
        <v>Requiere Marisa</v>
      </c>
      <c r="E132" s="7"/>
      <c r="F132" s="7" t="str">
        <f>'2C'!J$13</f>
        <v>Edelstein Cecilia</v>
      </c>
      <c r="G132" s="7"/>
      <c r="H132" s="7" t="str">
        <f>'2C'!N$13</f>
        <v>Castellon Sabina</v>
      </c>
      <c r="I132" s="7"/>
      <c r="J132" s="7" t="str">
        <f>'2C'!R$13</f>
        <v>Porto Flavia</v>
      </c>
      <c r="K132" s="7"/>
      <c r="Y132" s="10"/>
      <c r="Z132" s="10"/>
      <c r="AA132" s="10"/>
      <c r="AB132" s="10"/>
      <c r="AC132" s="10"/>
      <c r="AQ132" s="10"/>
      <c r="AR132" s="10"/>
      <c r="AS132" s="10"/>
      <c r="AT132" s="10"/>
      <c r="AU132" s="10"/>
      <c r="AX132" s="6"/>
      <c r="AZ132" s="6"/>
      <c r="BL132" s="6"/>
    </row>
    <row r="133" spans="1:64" ht="12.75">
      <c r="B133" s="7" t="str">
        <f>'2C'!B$16</f>
        <v>Braile Belen</v>
      </c>
      <c r="C133" s="7"/>
      <c r="D133" s="7" t="str">
        <f>'2C'!F$16</f>
        <v>La Torre Vanesa</v>
      </c>
      <c r="E133" s="7"/>
      <c r="F133" s="7" t="str">
        <f>'2C'!J$16</f>
        <v>Requiere Marisa</v>
      </c>
      <c r="G133" s="7"/>
      <c r="H133" s="7" t="str">
        <f>'2C'!N$16</f>
        <v>Elliker Matias</v>
      </c>
      <c r="I133" s="7"/>
      <c r="J133" s="7" t="str">
        <f>'2C'!R$16</f>
        <v>Santisteban Maria Eva</v>
      </c>
      <c r="K133" s="7"/>
      <c r="Y133" s="10"/>
      <c r="Z133" s="10"/>
      <c r="AA133" s="10"/>
      <c r="AB133" s="10"/>
      <c r="AC133" s="10"/>
      <c r="AQ133" s="10"/>
      <c r="AR133" s="10"/>
      <c r="AS133" s="10"/>
      <c r="AT133" s="10"/>
      <c r="AU133" s="10"/>
      <c r="AX133" s="6"/>
      <c r="AZ133" s="6"/>
      <c r="BL133" s="6"/>
    </row>
    <row r="134" spans="1:64" ht="12.75">
      <c r="B134" s="7" t="str">
        <f>'2C'!B$19</f>
        <v>Braile Belen</v>
      </c>
      <c r="C134" s="7"/>
      <c r="D134" s="7" t="str">
        <f>'2C'!F$19</f>
        <v>La Torre Vanesa</v>
      </c>
      <c r="E134" s="7"/>
      <c r="F134" s="7" t="str">
        <f>'2C'!J$19</f>
        <v>Requiere Marisa</v>
      </c>
      <c r="G134" s="7"/>
      <c r="H134" s="7" t="str">
        <f>'2C'!N$19</f>
        <v/>
      </c>
      <c r="I134" s="7"/>
      <c r="J134" s="7" t="str">
        <f>'2C'!R$19</f>
        <v>Miglioranza Nora</v>
      </c>
      <c r="K134" s="7"/>
      <c r="Y134" s="10"/>
      <c r="Z134" s="10"/>
      <c r="AA134" s="10"/>
      <c r="AB134" s="10"/>
      <c r="AC134" s="10"/>
      <c r="AQ134" s="10"/>
      <c r="AR134" s="10"/>
      <c r="AS134" s="10"/>
      <c r="AT134" s="10"/>
      <c r="AU134" s="10"/>
      <c r="AX134" s="6"/>
      <c r="AZ134" s="6"/>
      <c r="BL134" s="6"/>
    </row>
    <row r="135" spans="1:64" ht="12.75">
      <c r="A135" s="3" t="s">
        <v>173</v>
      </c>
      <c r="B135" s="14" t="str">
        <f>'3A'!B$4</f>
        <v/>
      </c>
      <c r="C135" s="14"/>
      <c r="D135" s="14" t="str">
        <f>'3A'!F$4</f>
        <v/>
      </c>
      <c r="E135" s="14"/>
      <c r="F135" s="14" t="str">
        <f>'3A'!J$4</f>
        <v/>
      </c>
      <c r="G135" s="14"/>
      <c r="H135" s="14" t="str">
        <f>'3A'!N$4</f>
        <v/>
      </c>
      <c r="I135" s="14"/>
      <c r="J135" s="14" t="str">
        <f>'3A'!R$4</f>
        <v/>
      </c>
      <c r="K135" s="14"/>
      <c r="Y135" s="10"/>
      <c r="Z135" s="10"/>
      <c r="AA135" s="10"/>
      <c r="AB135" s="10"/>
      <c r="AC135" s="10"/>
      <c r="AQ135" s="10"/>
      <c r="AR135" s="10"/>
      <c r="AS135" s="10"/>
      <c r="AT135" s="10"/>
      <c r="AU135" s="10"/>
      <c r="AX135" s="6"/>
      <c r="AZ135" s="6"/>
      <c r="BL135" s="6"/>
    </row>
    <row r="136" spans="1:64" ht="12.75">
      <c r="B136" s="14" t="str">
        <f>'3A'!B$7</f>
        <v/>
      </c>
      <c r="C136" s="14"/>
      <c r="D136" s="14" t="str">
        <f>'3A'!F$7</f>
        <v>Demarco Monica</v>
      </c>
      <c r="E136" s="14"/>
      <c r="F136" s="14" t="str">
        <f>'3A'!J$7</f>
        <v/>
      </c>
      <c r="G136" s="14"/>
      <c r="H136" s="14" t="str">
        <f>'3A'!N$7</f>
        <v>Edelstein Cecilia</v>
      </c>
      <c r="I136" s="14"/>
      <c r="J136" s="14" t="str">
        <f>'3A'!R$7</f>
        <v/>
      </c>
      <c r="K136" s="14"/>
      <c r="Y136" s="10"/>
      <c r="Z136" s="10"/>
      <c r="AA136" s="10"/>
      <c r="AB136" s="10"/>
      <c r="AC136" s="10"/>
      <c r="AQ136" s="10"/>
      <c r="AR136" s="10"/>
      <c r="AS136" s="10"/>
      <c r="AT136" s="10"/>
      <c r="AU136" s="10"/>
      <c r="AX136" s="6"/>
      <c r="AZ136" s="6"/>
      <c r="BL136" s="6"/>
    </row>
    <row r="137" spans="1:64" ht="12.75">
      <c r="B137" s="14" t="str">
        <f>'3A'!B$10</f>
        <v>Vilan Ester</v>
      </c>
      <c r="C137" s="14"/>
      <c r="D137" s="14" t="str">
        <f>'3A'!F$10</f>
        <v>Castellon Sabina</v>
      </c>
      <c r="E137" s="14"/>
      <c r="F137" s="14" t="str">
        <f>'3A'!J$10</f>
        <v>Urricelqui P.</v>
      </c>
      <c r="G137" s="14"/>
      <c r="H137" s="14" t="str">
        <f>'3A'!N$10</f>
        <v>Edelstein Cecilia</v>
      </c>
      <c r="I137" s="14"/>
      <c r="J137" s="14" t="str">
        <f>'3A'!R$10</f>
        <v>Barrios Mariela</v>
      </c>
      <c r="K137" s="14"/>
      <c r="Y137" s="10"/>
      <c r="Z137" s="10"/>
      <c r="AA137" s="10"/>
      <c r="AB137" s="10"/>
      <c r="AC137" s="10"/>
      <c r="AQ137" s="10"/>
      <c r="AR137" s="10"/>
      <c r="AS137" s="10"/>
      <c r="AT137" s="10"/>
      <c r="AU137" s="10"/>
      <c r="AX137" s="6"/>
      <c r="AZ137" s="6"/>
      <c r="BL137" s="6"/>
    </row>
    <row r="138" spans="1:64" ht="12.75">
      <c r="B138" s="14" t="str">
        <f>'3A'!B$13</f>
        <v>Vilan Ester</v>
      </c>
      <c r="C138" s="14"/>
      <c r="D138" s="14" t="str">
        <f>'3A'!F$13</f>
        <v>Castellon Sabina</v>
      </c>
      <c r="E138" s="14"/>
      <c r="F138" s="14" t="str">
        <f>'3A'!J$13</f>
        <v>Urricelqui P.</v>
      </c>
      <c r="G138" s="14"/>
      <c r="H138" s="14" t="str">
        <f>'3A'!N$13</f>
        <v/>
      </c>
      <c r="I138" s="14"/>
      <c r="J138" s="14" t="str">
        <f>'3A'!R$13</f>
        <v>Barrios Mariela</v>
      </c>
      <c r="K138" s="14"/>
      <c r="Y138" s="10"/>
      <c r="Z138" s="10"/>
      <c r="AA138" s="10"/>
      <c r="AB138" s="10"/>
      <c r="AC138" s="10"/>
      <c r="AQ138" s="10"/>
      <c r="AR138" s="10"/>
      <c r="AS138" s="10"/>
      <c r="AT138" s="10"/>
      <c r="AU138" s="10"/>
      <c r="AX138" s="6"/>
      <c r="AZ138" s="6"/>
      <c r="BL138" s="6"/>
    </row>
    <row r="139" spans="1:64" ht="12.75">
      <c r="B139" s="14" t="str">
        <f>'3A'!B$16</f>
        <v>Bustos Karina</v>
      </c>
      <c r="C139" s="14"/>
      <c r="D139" s="14" t="str">
        <f>'3A'!F$16</f>
        <v>Requiere Marisa</v>
      </c>
      <c r="E139" s="14"/>
      <c r="F139" s="14" t="str">
        <f>'3A'!J$16</f>
        <v>Iacoponi Isabel</v>
      </c>
      <c r="G139" s="14"/>
      <c r="H139" s="14" t="str">
        <f>'3A'!N$16</f>
        <v/>
      </c>
      <c r="I139" s="14"/>
      <c r="J139" s="14" t="str">
        <f>'3A'!R$16</f>
        <v>Sibolich Amanda</v>
      </c>
      <c r="K139" s="14"/>
      <c r="Y139" s="10"/>
      <c r="Z139" s="10"/>
      <c r="AA139" s="10"/>
      <c r="AB139" s="10"/>
      <c r="AC139" s="10"/>
      <c r="AQ139" s="10"/>
      <c r="AR139" s="10"/>
      <c r="AS139" s="10"/>
      <c r="AT139" s="10"/>
      <c r="AU139" s="10"/>
      <c r="AX139" s="6"/>
      <c r="AZ139" s="6"/>
      <c r="BL139" s="6"/>
    </row>
    <row r="140" spans="1:64" ht="12.75">
      <c r="B140" s="14" t="str">
        <f>'3A'!B$19</f>
        <v>Bustos Karina</v>
      </c>
      <c r="C140" s="14"/>
      <c r="D140" s="14" t="str">
        <f>'3A'!F$19</f>
        <v>Requiere Marisa</v>
      </c>
      <c r="E140" s="14"/>
      <c r="F140" s="14" t="str">
        <f>'3A'!J$19</f>
        <v>Dawidiuk Luciano</v>
      </c>
      <c r="G140" s="14"/>
      <c r="H140" s="14" t="str">
        <f>'3A'!N$19</f>
        <v/>
      </c>
      <c r="I140" s="14"/>
      <c r="J140" s="14" t="str">
        <f>'3A'!R$19</f>
        <v/>
      </c>
      <c r="K140" s="14"/>
      <c r="Y140" s="10"/>
      <c r="Z140" s="10"/>
      <c r="AA140" s="10"/>
      <c r="AB140" s="10"/>
      <c r="AC140" s="10"/>
      <c r="AQ140" s="10"/>
      <c r="AR140" s="10"/>
      <c r="AS140" s="10"/>
      <c r="AT140" s="10"/>
      <c r="AU140" s="10"/>
      <c r="AX140" s="6"/>
      <c r="AZ140" s="6"/>
      <c r="BL140" s="6"/>
    </row>
    <row r="141" spans="1:64" ht="12.75">
      <c r="B141" s="14"/>
      <c r="C141" s="14"/>
      <c r="D141" s="14">
        <f>'3A'!H$10</f>
        <v>0</v>
      </c>
      <c r="E141" s="14"/>
      <c r="F141" s="14"/>
      <c r="G141" s="14"/>
      <c r="H141" s="14">
        <f>'3A'!P$10</f>
        <v>0</v>
      </c>
      <c r="I141" s="14"/>
      <c r="J141" s="14"/>
      <c r="K141" s="14"/>
      <c r="Y141" s="10"/>
      <c r="Z141" s="10"/>
      <c r="AA141" s="10"/>
      <c r="AB141" s="10"/>
      <c r="AC141" s="10"/>
      <c r="AQ141" s="10"/>
      <c r="AR141" s="10"/>
      <c r="AS141" s="10"/>
      <c r="AT141" s="10"/>
      <c r="AU141" s="10"/>
      <c r="AX141" s="6"/>
      <c r="AZ141" s="6"/>
      <c r="BL141" s="6"/>
    </row>
    <row r="142" spans="1:64" ht="12.75">
      <c r="B142" s="14"/>
      <c r="C142" s="14"/>
      <c r="D142" s="14">
        <f>'3A'!H$13</f>
        <v>0</v>
      </c>
      <c r="E142" s="14"/>
      <c r="F142" s="14"/>
      <c r="G142" s="14"/>
      <c r="H142" s="14">
        <f>'3A'!P$13</f>
        <v>0</v>
      </c>
      <c r="I142" s="14"/>
      <c r="J142" s="14"/>
      <c r="K142" s="14"/>
      <c r="Y142" s="10"/>
      <c r="Z142" s="10"/>
      <c r="AA142" s="10"/>
      <c r="AB142" s="10"/>
      <c r="AC142" s="10"/>
      <c r="AQ142" s="10"/>
      <c r="AR142" s="10"/>
      <c r="AS142" s="10"/>
      <c r="AT142" s="10"/>
      <c r="AU142" s="10"/>
      <c r="AX142" s="6"/>
      <c r="AZ142" s="6"/>
      <c r="BL142" s="6"/>
    </row>
    <row r="143" spans="1:64" ht="12.75">
      <c r="A143" s="3" t="s">
        <v>174</v>
      </c>
      <c r="B143" s="7" t="str">
        <f>'4A'!B$4</f>
        <v/>
      </c>
      <c r="C143" s="7"/>
      <c r="D143" s="7" t="str">
        <f>'4A'!F$4</f>
        <v/>
      </c>
      <c r="E143" s="7"/>
      <c r="F143" s="7" t="str">
        <f>'4A'!J$4</f>
        <v/>
      </c>
      <c r="G143" s="7"/>
      <c r="H143" s="7" t="str">
        <f>'4A'!N$4</f>
        <v/>
      </c>
      <c r="I143" s="7"/>
      <c r="J143" s="7" t="str">
        <f>'4A'!R$4</f>
        <v/>
      </c>
      <c r="K143" s="7"/>
      <c r="Y143" s="10"/>
      <c r="Z143" s="10"/>
      <c r="AA143" s="10"/>
      <c r="AB143" s="10"/>
      <c r="AC143" s="10"/>
      <c r="AQ143" s="10"/>
      <c r="AR143" s="10"/>
      <c r="AS143" s="10"/>
      <c r="AT143" s="10"/>
      <c r="AU143" s="10"/>
      <c r="AX143" s="6"/>
      <c r="AZ143" s="6"/>
      <c r="BL143" s="6"/>
    </row>
    <row r="144" spans="1:64" ht="12.75">
      <c r="B144" s="7" t="str">
        <f>'4A'!B$7</f>
        <v/>
      </c>
      <c r="C144" s="7"/>
      <c r="D144" s="7" t="str">
        <f>'4A'!F$7</f>
        <v/>
      </c>
      <c r="E144" s="7"/>
      <c r="F144" s="7" t="str">
        <f>'4A'!J$7</f>
        <v>Demarco Monica</v>
      </c>
      <c r="G144" s="7"/>
      <c r="H144" s="7" t="str">
        <f>'4A'!N$7</f>
        <v/>
      </c>
      <c r="I144" s="7"/>
      <c r="J144" s="7" t="str">
        <f>'4A'!R$7</f>
        <v/>
      </c>
      <c r="K144" s="7"/>
      <c r="Y144" s="10"/>
      <c r="Z144" s="10"/>
      <c r="AA144" s="10"/>
      <c r="AB144" s="10"/>
      <c r="AC144" s="10"/>
      <c r="AQ144" s="10"/>
      <c r="AR144" s="10"/>
      <c r="AS144" s="10"/>
      <c r="AT144" s="10"/>
      <c r="AU144" s="10"/>
      <c r="AX144" s="6"/>
      <c r="AZ144" s="6"/>
      <c r="BL144" s="6"/>
    </row>
    <row r="145" spans="2:64" ht="12.75">
      <c r="B145" s="7" t="str">
        <f>'4A'!B$10</f>
        <v>Millauro Andrea</v>
      </c>
      <c r="C145" s="7"/>
      <c r="D145" s="7" t="str">
        <f>'4A'!F$10</f>
        <v>Vilan Ester</v>
      </c>
      <c r="E145" s="7"/>
      <c r="F145" s="7" t="str">
        <f>'4A'!J$10</f>
        <v>Dawidiuk Luciano</v>
      </c>
      <c r="G145" s="7"/>
      <c r="H145" s="7" t="str">
        <f>'4A'!N$10</f>
        <v/>
      </c>
      <c r="I145" s="7"/>
      <c r="J145" s="7" t="str">
        <f>'4A'!R$10</f>
        <v/>
      </c>
      <c r="K145" s="7"/>
      <c r="Y145" s="10"/>
      <c r="Z145" s="10"/>
      <c r="AA145" s="10"/>
      <c r="AB145" s="10"/>
      <c r="AC145" s="10"/>
      <c r="AQ145" s="10"/>
      <c r="AR145" s="10"/>
      <c r="AS145" s="10"/>
      <c r="AT145" s="10"/>
      <c r="AU145" s="10"/>
      <c r="AX145" s="6"/>
      <c r="AZ145" s="6"/>
      <c r="BL145" s="6"/>
    </row>
    <row r="146" spans="2:64" ht="12.75">
      <c r="B146" s="7" t="str">
        <f>'4A'!B$13</f>
        <v>Millauro Andrea</v>
      </c>
      <c r="C146" s="7"/>
      <c r="D146" s="7" t="str">
        <f>'4A'!F$13</f>
        <v>Urricelqui Patricio</v>
      </c>
      <c r="E146" s="7"/>
      <c r="F146" s="7" t="str">
        <f>'4A'!J$13</f>
        <v>Caricato M José</v>
      </c>
      <c r="G146" s="7"/>
      <c r="H146" s="7" t="str">
        <f>'4A'!N$13</f>
        <v/>
      </c>
      <c r="I146" s="7"/>
      <c r="J146" s="7" t="str">
        <f>'4A'!R$13</f>
        <v/>
      </c>
      <c r="K146" s="7"/>
      <c r="Y146" s="10"/>
      <c r="Z146" s="10"/>
      <c r="AA146" s="10"/>
      <c r="AB146" s="10"/>
      <c r="AC146" s="10"/>
      <c r="AQ146" s="10"/>
      <c r="AR146" s="10"/>
      <c r="AS146" s="10"/>
      <c r="AT146" s="10"/>
      <c r="AU146" s="10"/>
      <c r="AX146" s="6"/>
      <c r="AZ146" s="6"/>
      <c r="BL146" s="6"/>
    </row>
    <row r="147" spans="2:64" ht="12.75">
      <c r="B147" s="7" t="str">
        <f>'4A'!B$16</f>
        <v>Requiere Marisa</v>
      </c>
      <c r="C147" s="7"/>
      <c r="D147" s="7" t="str">
        <f>'4A'!F$16</f>
        <v>Scheffer Ruben</v>
      </c>
      <c r="E147" s="7"/>
      <c r="F147" s="7" t="str">
        <f>'4A'!J$16</f>
        <v>Porto Flavia</v>
      </c>
      <c r="G147" s="7"/>
      <c r="H147" s="7" t="str">
        <f>'4A'!N$16</f>
        <v/>
      </c>
      <c r="I147" s="7"/>
      <c r="J147" s="7" t="str">
        <f>'4A'!R$16</f>
        <v/>
      </c>
      <c r="K147" s="7"/>
      <c r="M147" s="17" t="str">
        <f t="shared" ref="M147:Q152" si="25">IF(BO3="M",$BM3,"")</f>
        <v/>
      </c>
      <c r="N147" s="17" t="str">
        <f t="shared" si="25"/>
        <v/>
      </c>
      <c r="O147" s="17" t="str">
        <f t="shared" si="25"/>
        <v/>
      </c>
      <c r="P147" s="17" t="str">
        <f t="shared" si="25"/>
        <v/>
      </c>
      <c r="Q147" s="17" t="str">
        <f t="shared" si="25"/>
        <v>Demarco Monica</v>
      </c>
      <c r="Y147" s="10"/>
      <c r="Z147" s="10"/>
      <c r="AA147" s="10"/>
      <c r="AB147" s="10"/>
      <c r="AC147" s="10"/>
      <c r="AQ147" s="10"/>
      <c r="AR147" s="10"/>
      <c r="AS147" s="10"/>
      <c r="AT147" s="10"/>
      <c r="AU147" s="10"/>
      <c r="AX147" s="6"/>
      <c r="AZ147" s="6"/>
      <c r="BL147" s="6"/>
    </row>
    <row r="148" spans="2:64" ht="12.75">
      <c r="B148" s="7" t="str">
        <f>'4A'!B$19</f>
        <v>Requiere Marisa</v>
      </c>
      <c r="C148" s="7"/>
      <c r="D148" s="7" t="str">
        <f>'4A'!F$19</f>
        <v>Scheffer Ruben</v>
      </c>
      <c r="E148" s="7"/>
      <c r="F148" s="7" t="str">
        <f>'4A'!J$19</f>
        <v>Porto Flavia</v>
      </c>
      <c r="G148" s="7"/>
      <c r="H148" s="7" t="str">
        <f>'4A'!N$19</f>
        <v/>
      </c>
      <c r="I148" s="7"/>
      <c r="J148" s="7" t="str">
        <f>'4A'!R$19</f>
        <v/>
      </c>
      <c r="K148" s="7"/>
      <c r="M148" s="17" t="str">
        <f t="shared" si="25"/>
        <v/>
      </c>
      <c r="N148" s="17" t="str">
        <f t="shared" si="25"/>
        <v/>
      </c>
      <c r="O148" s="17" t="str">
        <f t="shared" si="25"/>
        <v/>
      </c>
      <c r="P148" s="17" t="str">
        <f t="shared" si="25"/>
        <v/>
      </c>
      <c r="Q148" s="17" t="str">
        <f t="shared" si="25"/>
        <v/>
      </c>
      <c r="Y148" s="10"/>
      <c r="Z148" s="10"/>
      <c r="AA148" s="10"/>
      <c r="AB148" s="10"/>
      <c r="AC148" s="10"/>
      <c r="AQ148" s="10"/>
      <c r="AR148" s="10"/>
      <c r="AS148" s="10"/>
      <c r="AT148" s="10"/>
      <c r="AU148" s="10"/>
      <c r="AX148" s="6"/>
      <c r="AZ148" s="6"/>
      <c r="BL148" s="6"/>
    </row>
    <row r="149" spans="2:64" ht="12.75">
      <c r="M149" s="17" t="str">
        <f t="shared" si="25"/>
        <v/>
      </c>
      <c r="N149" s="17" t="str">
        <f t="shared" si="25"/>
        <v/>
      </c>
      <c r="O149" s="17" t="str">
        <f t="shared" si="25"/>
        <v/>
      </c>
      <c r="P149" s="17" t="str">
        <f t="shared" si="25"/>
        <v/>
      </c>
      <c r="Q149" s="17" t="str">
        <f t="shared" si="25"/>
        <v/>
      </c>
      <c r="Y149" s="10"/>
      <c r="Z149" s="10"/>
      <c r="AA149" s="10"/>
      <c r="AB149" s="10"/>
      <c r="AC149" s="10"/>
      <c r="AQ149" s="10"/>
      <c r="AR149" s="10"/>
      <c r="AS149" s="10"/>
      <c r="AT149" s="10"/>
      <c r="AU149" s="10"/>
      <c r="AX149" s="6"/>
      <c r="AZ149" s="6"/>
      <c r="BL149" s="6"/>
    </row>
    <row r="150" spans="2:64" ht="12.75">
      <c r="M150" s="17" t="str">
        <f t="shared" si="25"/>
        <v/>
      </c>
      <c r="N150" s="17" t="str">
        <f t="shared" si="25"/>
        <v/>
      </c>
      <c r="O150" s="17" t="str">
        <f t="shared" si="25"/>
        <v/>
      </c>
      <c r="P150" s="17" t="str">
        <f t="shared" si="25"/>
        <v/>
      </c>
      <c r="Q150" s="17" t="str">
        <f t="shared" si="25"/>
        <v/>
      </c>
      <c r="Y150" s="10"/>
      <c r="Z150" s="10"/>
      <c r="AA150" s="10"/>
      <c r="AB150" s="10"/>
      <c r="AC150" s="10"/>
      <c r="AQ150" s="10"/>
      <c r="AR150" s="10"/>
      <c r="AS150" s="10"/>
      <c r="AT150" s="10"/>
      <c r="AU150" s="10"/>
      <c r="AX150" s="6"/>
      <c r="AZ150" s="6"/>
      <c r="BL150" s="6"/>
    </row>
    <row r="151" spans="2:64" ht="12.75">
      <c r="M151" s="17" t="str">
        <f t="shared" si="25"/>
        <v/>
      </c>
      <c r="N151" s="17" t="str">
        <f t="shared" si="25"/>
        <v/>
      </c>
      <c r="O151" s="17" t="str">
        <f t="shared" si="25"/>
        <v/>
      </c>
      <c r="P151" s="17" t="str">
        <f t="shared" si="25"/>
        <v/>
      </c>
      <c r="Q151" s="17" t="str">
        <f t="shared" si="25"/>
        <v/>
      </c>
      <c r="Y151" s="10"/>
      <c r="Z151" s="10"/>
      <c r="AA151" s="10"/>
      <c r="AB151" s="10"/>
      <c r="AC151" s="10"/>
      <c r="AQ151" s="10"/>
      <c r="AR151" s="10"/>
      <c r="AS151" s="10"/>
      <c r="AT151" s="10"/>
      <c r="AU151" s="10"/>
      <c r="AX151" s="6"/>
      <c r="AZ151" s="6"/>
      <c r="BL151" s="6"/>
    </row>
    <row r="152" spans="2:64" ht="12.75">
      <c r="M152" s="17" t="str">
        <f t="shared" si="25"/>
        <v/>
      </c>
      <c r="N152" s="17" t="str">
        <f t="shared" si="25"/>
        <v/>
      </c>
      <c r="O152" s="17" t="str">
        <f t="shared" si="25"/>
        <v/>
      </c>
      <c r="P152" s="17" t="str">
        <f t="shared" si="25"/>
        <v/>
      </c>
      <c r="Q152" s="17" t="str">
        <f t="shared" si="25"/>
        <v/>
      </c>
      <c r="Y152" s="10"/>
      <c r="Z152" s="10"/>
      <c r="AA152" s="10"/>
      <c r="AB152" s="10"/>
      <c r="AC152" s="10"/>
      <c r="AQ152" s="10"/>
      <c r="AR152" s="10"/>
      <c r="AS152" s="10"/>
      <c r="AT152" s="10"/>
      <c r="AU152" s="10"/>
      <c r="AX152" s="6"/>
      <c r="AZ152" s="6"/>
      <c r="BL152" s="6"/>
    </row>
    <row r="153" spans="2:64" ht="12.75">
      <c r="M153" s="17" t="str">
        <f>IF(BO10="M",$BM10,"")</f>
        <v/>
      </c>
      <c r="N153" s="17" t="str">
        <f>IF(BP10="M",$BM10,"")</f>
        <v/>
      </c>
      <c r="O153" s="17" t="str">
        <f>IF(BQ10="M",$BM10,"")</f>
        <v/>
      </c>
      <c r="P153" s="17" t="str">
        <f>IF(BR10="M",$BM10,"")</f>
        <v/>
      </c>
      <c r="Q153" s="17" t="str">
        <f>IF(BS10="M",$BM10,"")</f>
        <v/>
      </c>
      <c r="Y153" s="10"/>
      <c r="Z153" s="10"/>
      <c r="AA153" s="10"/>
      <c r="AB153" s="10"/>
      <c r="AC153" s="10"/>
      <c r="AQ153" s="10"/>
      <c r="AR153" s="10"/>
      <c r="AS153" s="10"/>
      <c r="AT153" s="10"/>
      <c r="AU153" s="10"/>
      <c r="AX153" s="6"/>
      <c r="AZ153" s="6"/>
      <c r="BL153" s="6"/>
    </row>
    <row r="154" spans="2:64" ht="12.75">
      <c r="M154" s="17" t="str">
        <f>IF(BO9="M",$BM9,"")</f>
        <v/>
      </c>
      <c r="N154" s="17" t="str">
        <f>IF(BP9="M",$BM9,"")</f>
        <v/>
      </c>
      <c r="O154" s="17" t="str">
        <f>IF(BQ9="M",$BM9,"")</f>
        <v/>
      </c>
      <c r="P154" s="17" t="str">
        <f>IF(BR9="M",$BM9,"")</f>
        <v/>
      </c>
      <c r="Q154" s="17" t="str">
        <f>IF(BS9="M",$BM9,"")</f>
        <v/>
      </c>
      <c r="Y154" s="10"/>
      <c r="Z154" s="10"/>
      <c r="AA154" s="10"/>
      <c r="AB154" s="10"/>
      <c r="AC154" s="10"/>
      <c r="AQ154" s="10"/>
      <c r="AR154" s="10"/>
      <c r="AS154" s="10"/>
      <c r="AT154" s="10"/>
      <c r="AU154" s="10"/>
      <c r="AX154" s="6"/>
      <c r="AZ154" s="6"/>
      <c r="BL154" s="6"/>
    </row>
    <row r="155" spans="2:64" ht="12.75">
      <c r="M155" s="17" t="str">
        <f t="shared" ref="M155:M173" si="26">IF(BO11="M",$BM11,"")</f>
        <v/>
      </c>
      <c r="N155" s="17" t="str">
        <f t="shared" ref="N155:N173" si="27">IF(BP11="M",$BM11,"")</f>
        <v/>
      </c>
      <c r="O155" s="17" t="str">
        <f t="shared" ref="O155:O173" si="28">IF(BQ11="M",$BM11,"")</f>
        <v/>
      </c>
      <c r="P155" s="17" t="str">
        <f t="shared" ref="P155:P173" si="29">IF(BR11="M",$BM11,"")</f>
        <v/>
      </c>
      <c r="Q155" s="17" t="str">
        <f t="shared" ref="Q155:Q173" si="30">IF(BS11="M",$BM11,"")</f>
        <v/>
      </c>
      <c r="Y155" s="10"/>
      <c r="Z155" s="10"/>
      <c r="AA155" s="10"/>
      <c r="AB155" s="10"/>
      <c r="AC155" s="10"/>
      <c r="AQ155" s="10"/>
      <c r="AR155" s="10"/>
      <c r="AS155" s="10"/>
      <c r="AT155" s="10"/>
      <c r="AU155" s="10"/>
      <c r="AX155" s="6"/>
      <c r="AZ155" s="6"/>
      <c r="BL155" s="6"/>
    </row>
    <row r="156" spans="2:64" ht="12.75">
      <c r="M156" s="17" t="str">
        <f t="shared" si="26"/>
        <v/>
      </c>
      <c r="N156" s="17" t="str">
        <f t="shared" si="27"/>
        <v/>
      </c>
      <c r="O156" s="17" t="str">
        <f t="shared" si="28"/>
        <v/>
      </c>
      <c r="P156" s="17" t="str">
        <f t="shared" si="29"/>
        <v/>
      </c>
      <c r="Q156" s="17" t="str">
        <f t="shared" si="30"/>
        <v/>
      </c>
      <c r="Y156" s="10"/>
      <c r="Z156" s="10"/>
      <c r="AA156" s="10"/>
      <c r="AB156" s="10"/>
      <c r="AC156" s="10"/>
      <c r="AQ156" s="10"/>
      <c r="AR156" s="10"/>
      <c r="AS156" s="10"/>
      <c r="AT156" s="10"/>
      <c r="AU156" s="10"/>
      <c r="AX156" s="6"/>
      <c r="AZ156" s="6"/>
      <c r="BL156" s="6"/>
    </row>
    <row r="157" spans="2:64" ht="12.75">
      <c r="M157" s="17" t="str">
        <f t="shared" si="26"/>
        <v/>
      </c>
      <c r="N157" s="17" t="str">
        <f t="shared" si="27"/>
        <v/>
      </c>
      <c r="O157" s="17" t="str">
        <f t="shared" si="28"/>
        <v/>
      </c>
      <c r="P157" s="17" t="str">
        <f t="shared" si="29"/>
        <v/>
      </c>
      <c r="Q157" s="17" t="str">
        <f t="shared" si="30"/>
        <v/>
      </c>
      <c r="Y157" s="10"/>
      <c r="Z157" s="10"/>
      <c r="AA157" s="10"/>
      <c r="AB157" s="10"/>
      <c r="AC157" s="10"/>
      <c r="AQ157" s="10"/>
      <c r="AR157" s="10"/>
      <c r="AS157" s="10"/>
      <c r="AT157" s="10"/>
      <c r="AU157" s="10"/>
      <c r="AX157" s="6"/>
      <c r="AZ157" s="6"/>
      <c r="BL157" s="6"/>
    </row>
    <row r="158" spans="2:64" ht="12.75">
      <c r="M158" s="17" t="str">
        <f t="shared" si="26"/>
        <v/>
      </c>
      <c r="N158" s="17" t="str">
        <f t="shared" si="27"/>
        <v/>
      </c>
      <c r="O158" s="17" t="str">
        <f t="shared" si="28"/>
        <v/>
      </c>
      <c r="P158" s="17" t="str">
        <f t="shared" si="29"/>
        <v/>
      </c>
      <c r="Q158" s="17" t="str">
        <f t="shared" si="30"/>
        <v/>
      </c>
      <c r="Y158" s="10"/>
      <c r="Z158" s="10"/>
      <c r="AA158" s="10"/>
      <c r="AB158" s="10"/>
      <c r="AC158" s="10"/>
      <c r="AQ158" s="10"/>
      <c r="AR158" s="10"/>
      <c r="AS158" s="10"/>
      <c r="AT158" s="10"/>
      <c r="AU158" s="10"/>
      <c r="AX158" s="6"/>
      <c r="AZ158" s="6"/>
      <c r="BL158" s="6"/>
    </row>
    <row r="159" spans="2:64" ht="12.75">
      <c r="M159" s="17" t="str">
        <f t="shared" si="26"/>
        <v/>
      </c>
      <c r="N159" s="17" t="str">
        <f t="shared" si="27"/>
        <v/>
      </c>
      <c r="O159" s="17" t="str">
        <f t="shared" si="28"/>
        <v/>
      </c>
      <c r="P159" s="17" t="str">
        <f t="shared" si="29"/>
        <v/>
      </c>
      <c r="Q159" s="17" t="str">
        <f t="shared" si="30"/>
        <v/>
      </c>
      <c r="Y159" s="10"/>
      <c r="Z159" s="10"/>
      <c r="AA159" s="10"/>
      <c r="AB159" s="10"/>
      <c r="AC159" s="10"/>
      <c r="AQ159" s="10"/>
      <c r="AR159" s="10"/>
      <c r="AS159" s="10"/>
      <c r="AT159" s="10"/>
      <c r="AU159" s="10"/>
      <c r="AX159" s="6"/>
      <c r="AZ159" s="6"/>
      <c r="BL159" s="6"/>
    </row>
    <row r="160" spans="2:64" ht="12.75">
      <c r="M160" s="17" t="str">
        <f t="shared" si="26"/>
        <v/>
      </c>
      <c r="N160" s="17" t="str">
        <f t="shared" si="27"/>
        <v/>
      </c>
      <c r="O160" s="17" t="str">
        <f t="shared" si="28"/>
        <v/>
      </c>
      <c r="P160" s="17" t="str">
        <f t="shared" si="29"/>
        <v/>
      </c>
      <c r="Q160" s="17" t="str">
        <f t="shared" si="30"/>
        <v/>
      </c>
      <c r="Y160" s="10"/>
      <c r="Z160" s="10"/>
      <c r="AA160" s="10"/>
      <c r="AB160" s="10"/>
      <c r="AC160" s="10"/>
      <c r="AQ160" s="10"/>
      <c r="AR160" s="10"/>
      <c r="AS160" s="10"/>
      <c r="AT160" s="10"/>
      <c r="AU160" s="10"/>
      <c r="AX160" s="6"/>
      <c r="AZ160" s="6"/>
      <c r="BL160" s="6"/>
    </row>
    <row r="161" spans="13:64" ht="12.75">
      <c r="M161" s="17" t="str">
        <f t="shared" si="26"/>
        <v/>
      </c>
      <c r="N161" s="17" t="str">
        <f t="shared" si="27"/>
        <v/>
      </c>
      <c r="O161" s="17" t="str">
        <f t="shared" si="28"/>
        <v/>
      </c>
      <c r="P161" s="17" t="str">
        <f t="shared" si="29"/>
        <v/>
      </c>
      <c r="Q161" s="17" t="str">
        <f t="shared" si="30"/>
        <v/>
      </c>
      <c r="Y161" s="10"/>
      <c r="Z161" s="10"/>
      <c r="AA161" s="10"/>
      <c r="AB161" s="10"/>
      <c r="AC161" s="10"/>
      <c r="AQ161" s="10"/>
      <c r="AR161" s="10"/>
      <c r="AS161" s="10"/>
      <c r="AT161" s="10"/>
      <c r="AU161" s="10"/>
      <c r="AX161" s="6"/>
      <c r="AZ161" s="6"/>
      <c r="BL161" s="6"/>
    </row>
    <row r="162" spans="13:64" ht="12.75">
      <c r="M162" s="17" t="str">
        <f t="shared" si="26"/>
        <v/>
      </c>
      <c r="N162" s="17" t="str">
        <f t="shared" si="27"/>
        <v/>
      </c>
      <c r="O162" s="17" t="str">
        <f t="shared" si="28"/>
        <v/>
      </c>
      <c r="P162" s="17" t="str">
        <f t="shared" si="29"/>
        <v/>
      </c>
      <c r="Q162" s="17" t="str">
        <f t="shared" si="30"/>
        <v/>
      </c>
      <c r="Y162" s="10"/>
      <c r="Z162" s="10"/>
      <c r="AA162" s="10"/>
      <c r="AB162" s="10"/>
      <c r="AC162" s="10"/>
      <c r="AQ162" s="10"/>
      <c r="AR162" s="10"/>
      <c r="AS162" s="10"/>
      <c r="AT162" s="10"/>
      <c r="AU162" s="10"/>
      <c r="AX162" s="6"/>
      <c r="AZ162" s="6"/>
      <c r="BL162" s="6"/>
    </row>
    <row r="163" spans="13:64" ht="12.75">
      <c r="M163" s="17" t="str">
        <f t="shared" si="26"/>
        <v/>
      </c>
      <c r="N163" s="17" t="str">
        <f t="shared" si="27"/>
        <v/>
      </c>
      <c r="O163" s="17" t="str">
        <f t="shared" si="28"/>
        <v/>
      </c>
      <c r="P163" s="17" t="str">
        <f t="shared" si="29"/>
        <v/>
      </c>
      <c r="Q163" s="17" t="str">
        <f t="shared" si="30"/>
        <v/>
      </c>
      <c r="Y163" s="10"/>
      <c r="Z163" s="10"/>
      <c r="AA163" s="10"/>
      <c r="AB163" s="10"/>
      <c r="AC163" s="10"/>
      <c r="AQ163" s="10"/>
      <c r="AR163" s="10"/>
      <c r="AS163" s="10"/>
      <c r="AT163" s="10"/>
      <c r="AU163" s="10"/>
      <c r="AX163" s="6"/>
      <c r="AZ163" s="6"/>
      <c r="BL163" s="6"/>
    </row>
    <row r="164" spans="13:64" ht="12.75">
      <c r="M164" s="17" t="str">
        <f t="shared" si="26"/>
        <v/>
      </c>
      <c r="N164" s="17" t="str">
        <f t="shared" si="27"/>
        <v/>
      </c>
      <c r="O164" s="17" t="str">
        <f t="shared" si="28"/>
        <v/>
      </c>
      <c r="P164" s="17" t="str">
        <f t="shared" si="29"/>
        <v/>
      </c>
      <c r="Q164" s="17" t="str">
        <f t="shared" si="30"/>
        <v/>
      </c>
      <c r="Y164" s="10"/>
      <c r="Z164" s="10"/>
      <c r="AA164" s="10"/>
      <c r="AB164" s="10"/>
      <c r="AC164" s="10"/>
      <c r="AQ164" s="10"/>
      <c r="AR164" s="10"/>
      <c r="AS164" s="10"/>
      <c r="AT164" s="10"/>
      <c r="AU164" s="10"/>
      <c r="AX164" s="6"/>
      <c r="AZ164" s="6"/>
      <c r="BL164" s="6"/>
    </row>
    <row r="165" spans="13:64" ht="12.75">
      <c r="M165" s="17" t="str">
        <f t="shared" si="26"/>
        <v/>
      </c>
      <c r="N165" s="17" t="str">
        <f t="shared" si="27"/>
        <v/>
      </c>
      <c r="O165" s="17" t="str">
        <f t="shared" si="28"/>
        <v/>
      </c>
      <c r="P165" s="17" t="str">
        <f t="shared" si="29"/>
        <v/>
      </c>
      <c r="Q165" s="17" t="str">
        <f t="shared" si="30"/>
        <v/>
      </c>
      <c r="Y165" s="10"/>
      <c r="Z165" s="10"/>
      <c r="AA165" s="10"/>
      <c r="AB165" s="10"/>
      <c r="AC165" s="10"/>
      <c r="AQ165" s="10"/>
      <c r="AR165" s="10"/>
      <c r="AS165" s="10"/>
      <c r="AT165" s="10"/>
      <c r="AU165" s="10"/>
      <c r="AX165" s="6"/>
      <c r="AZ165" s="6"/>
      <c r="BL165" s="6"/>
    </row>
    <row r="166" spans="13:64" ht="12.75">
      <c r="M166" s="17" t="str">
        <f t="shared" si="26"/>
        <v/>
      </c>
      <c r="N166" s="17" t="str">
        <f t="shared" si="27"/>
        <v/>
      </c>
      <c r="O166" s="17" t="str">
        <f t="shared" si="28"/>
        <v/>
      </c>
      <c r="P166" s="17" t="str">
        <f t="shared" si="29"/>
        <v/>
      </c>
      <c r="Q166" s="17" t="str">
        <f t="shared" si="30"/>
        <v/>
      </c>
      <c r="Y166" s="10"/>
      <c r="Z166" s="10"/>
      <c r="AA166" s="10"/>
      <c r="AB166" s="10"/>
      <c r="AC166" s="10"/>
      <c r="AQ166" s="10"/>
      <c r="AR166" s="10"/>
      <c r="AS166" s="10"/>
      <c r="AT166" s="10"/>
      <c r="AU166" s="10"/>
      <c r="AX166" s="6"/>
      <c r="AZ166" s="6"/>
      <c r="BL166" s="6"/>
    </row>
    <row r="167" spans="13:64" ht="12.75">
      <c r="M167" s="17" t="str">
        <f t="shared" si="26"/>
        <v/>
      </c>
      <c r="N167" s="17" t="str">
        <f t="shared" si="27"/>
        <v/>
      </c>
      <c r="O167" s="17" t="str">
        <f t="shared" si="28"/>
        <v/>
      </c>
      <c r="P167" s="17" t="str">
        <f t="shared" si="29"/>
        <v/>
      </c>
      <c r="Q167" s="17" t="str">
        <f t="shared" si="30"/>
        <v/>
      </c>
      <c r="Y167" s="10"/>
      <c r="Z167" s="10"/>
      <c r="AA167" s="10"/>
      <c r="AB167" s="10"/>
      <c r="AC167" s="10"/>
      <c r="AQ167" s="10"/>
      <c r="AR167" s="10"/>
      <c r="AS167" s="10"/>
      <c r="AT167" s="10"/>
      <c r="AU167" s="10"/>
      <c r="AX167" s="6"/>
      <c r="AZ167" s="6"/>
      <c r="BL167" s="6"/>
    </row>
    <row r="168" spans="13:64" ht="12.75">
      <c r="M168" s="17" t="str">
        <f t="shared" si="26"/>
        <v/>
      </c>
      <c r="N168" s="17" t="str">
        <f t="shared" si="27"/>
        <v/>
      </c>
      <c r="O168" s="17" t="str">
        <f t="shared" si="28"/>
        <v/>
      </c>
      <c r="P168" s="17" t="str">
        <f t="shared" si="29"/>
        <v/>
      </c>
      <c r="Q168" s="17" t="str">
        <f t="shared" si="30"/>
        <v/>
      </c>
      <c r="Y168" s="10"/>
      <c r="Z168" s="10"/>
      <c r="AA168" s="10"/>
      <c r="AB168" s="10"/>
      <c r="AC168" s="10"/>
      <c r="AQ168" s="10"/>
      <c r="AR168" s="10"/>
      <c r="AS168" s="10"/>
      <c r="AT168" s="10"/>
      <c r="AU168" s="10"/>
      <c r="AX168" s="6"/>
      <c r="AZ168" s="6"/>
      <c r="BL168" s="6"/>
    </row>
    <row r="169" spans="13:64" ht="12.75">
      <c r="M169" s="17" t="str">
        <f t="shared" si="26"/>
        <v/>
      </c>
      <c r="N169" s="17" t="str">
        <f t="shared" si="27"/>
        <v/>
      </c>
      <c r="O169" s="17" t="str">
        <f t="shared" si="28"/>
        <v/>
      </c>
      <c r="P169" s="17" t="str">
        <f t="shared" si="29"/>
        <v/>
      </c>
      <c r="Q169" s="17" t="str">
        <f t="shared" si="30"/>
        <v/>
      </c>
      <c r="Y169" s="10"/>
      <c r="Z169" s="10"/>
      <c r="AA169" s="10"/>
      <c r="AB169" s="10"/>
      <c r="AC169" s="10"/>
      <c r="AQ169" s="10"/>
      <c r="AR169" s="10"/>
      <c r="AS169" s="10"/>
      <c r="AT169" s="10"/>
      <c r="AU169" s="10"/>
      <c r="AX169" s="6"/>
      <c r="AZ169" s="6"/>
      <c r="BL169" s="6"/>
    </row>
    <row r="170" spans="13:64" ht="12.75">
      <c r="M170" s="17" t="str">
        <f t="shared" si="26"/>
        <v/>
      </c>
      <c r="N170" s="17" t="str">
        <f t="shared" si="27"/>
        <v/>
      </c>
      <c r="O170" s="17" t="str">
        <f t="shared" si="28"/>
        <v/>
      </c>
      <c r="P170" s="17" t="str">
        <f t="shared" si="29"/>
        <v/>
      </c>
      <c r="Q170" s="17" t="str">
        <f t="shared" si="30"/>
        <v/>
      </c>
      <c r="Y170" s="10"/>
      <c r="Z170" s="10"/>
      <c r="AA170" s="10"/>
      <c r="AB170" s="10"/>
      <c r="AC170" s="10"/>
      <c r="AQ170" s="10"/>
      <c r="AR170" s="10"/>
      <c r="AS170" s="10"/>
      <c r="AT170" s="10"/>
      <c r="AU170" s="10"/>
      <c r="AX170" s="6"/>
      <c r="AZ170" s="6"/>
      <c r="BL170" s="6"/>
    </row>
    <row r="171" spans="13:64" ht="12.75">
      <c r="M171" s="17" t="str">
        <f t="shared" si="26"/>
        <v/>
      </c>
      <c r="N171" s="17" t="str">
        <f t="shared" si="27"/>
        <v/>
      </c>
      <c r="O171" s="17" t="str">
        <f t="shared" si="28"/>
        <v/>
      </c>
      <c r="P171" s="17" t="str">
        <f t="shared" si="29"/>
        <v/>
      </c>
      <c r="Q171" s="17" t="str">
        <f t="shared" si="30"/>
        <v/>
      </c>
      <c r="Y171" s="10"/>
      <c r="Z171" s="10"/>
      <c r="AA171" s="10"/>
      <c r="AB171" s="10"/>
      <c r="AC171" s="10"/>
      <c r="AQ171" s="10"/>
      <c r="AR171" s="10"/>
      <c r="AS171" s="10"/>
      <c r="AT171" s="10"/>
      <c r="AU171" s="10"/>
      <c r="AX171" s="6"/>
      <c r="AZ171" s="6"/>
      <c r="BL171" s="6"/>
    </row>
    <row r="172" spans="13:64" ht="12.75">
      <c r="M172" s="17" t="str">
        <f t="shared" si="26"/>
        <v/>
      </c>
      <c r="N172" s="17" t="str">
        <f t="shared" si="27"/>
        <v/>
      </c>
      <c r="O172" s="17" t="str">
        <f t="shared" si="28"/>
        <v/>
      </c>
      <c r="P172" s="17" t="str">
        <f t="shared" si="29"/>
        <v/>
      </c>
      <c r="Q172" s="17" t="str">
        <f t="shared" si="30"/>
        <v/>
      </c>
      <c r="Y172" s="10"/>
      <c r="Z172" s="10"/>
      <c r="AA172" s="10"/>
      <c r="AB172" s="10"/>
      <c r="AC172" s="10"/>
      <c r="AQ172" s="10"/>
      <c r="AR172" s="10"/>
      <c r="AS172" s="10"/>
      <c r="AT172" s="10"/>
      <c r="AU172" s="10"/>
      <c r="AX172" s="6"/>
      <c r="AZ172" s="6"/>
      <c r="BL172" s="6"/>
    </row>
    <row r="173" spans="13:64" ht="12.75">
      <c r="M173" s="17" t="str">
        <f t="shared" si="26"/>
        <v/>
      </c>
      <c r="N173" s="17" t="str">
        <f t="shared" si="27"/>
        <v/>
      </c>
      <c r="O173" s="17" t="str">
        <f t="shared" si="28"/>
        <v/>
      </c>
      <c r="P173" s="17" t="str">
        <f t="shared" si="29"/>
        <v/>
      </c>
      <c r="Q173" s="17" t="str">
        <f t="shared" si="30"/>
        <v/>
      </c>
      <c r="Y173" s="10"/>
      <c r="Z173" s="10"/>
      <c r="AA173" s="10"/>
      <c r="AB173" s="10"/>
      <c r="AC173" s="10"/>
      <c r="AQ173" s="10"/>
      <c r="AR173" s="10"/>
      <c r="AS173" s="10"/>
      <c r="AT173" s="10"/>
      <c r="AU173" s="10"/>
      <c r="AX173" s="6"/>
      <c r="AZ173" s="6"/>
      <c r="BL173" s="6"/>
    </row>
    <row r="174" spans="13:64" ht="12.75">
      <c r="Y174" s="10"/>
      <c r="Z174" s="10"/>
      <c r="AA174" s="10"/>
      <c r="AB174" s="10"/>
      <c r="AC174" s="10"/>
      <c r="AQ174" s="10"/>
      <c r="AR174" s="10"/>
      <c r="AS174" s="10"/>
      <c r="AT174" s="10"/>
      <c r="AU174" s="10"/>
      <c r="AX174" s="6"/>
      <c r="AZ174" s="6"/>
      <c r="BL174" s="6"/>
    </row>
    <row r="175" spans="13:64" ht="12.75">
      <c r="Y175" s="10"/>
      <c r="Z175" s="10"/>
      <c r="AA175" s="10"/>
      <c r="AB175" s="10"/>
      <c r="AC175" s="10"/>
      <c r="AQ175" s="10"/>
      <c r="AR175" s="10"/>
      <c r="AS175" s="10"/>
      <c r="AT175" s="10"/>
      <c r="AU175" s="10"/>
      <c r="AX175" s="6"/>
      <c r="AZ175" s="6"/>
      <c r="BL175" s="6"/>
    </row>
    <row r="176" spans="13:64" ht="12.75">
      <c r="Y176" s="10"/>
      <c r="Z176" s="10"/>
      <c r="AA176" s="10"/>
      <c r="AB176" s="10"/>
      <c r="AC176" s="10"/>
      <c r="AQ176" s="10"/>
      <c r="AR176" s="10"/>
      <c r="AS176" s="10"/>
      <c r="AT176" s="10"/>
      <c r="AU176" s="10"/>
      <c r="AX176" s="6"/>
      <c r="AZ176" s="6"/>
      <c r="BL176" s="6"/>
    </row>
    <row r="177" spans="12:72" ht="12.75">
      <c r="L177" s="18"/>
      <c r="M177" s="18"/>
      <c r="N177" s="18"/>
      <c r="O177" s="18"/>
      <c r="P177" s="18"/>
      <c r="Q177" s="18"/>
      <c r="R177" s="18"/>
      <c r="S177" s="18"/>
      <c r="T177" s="18"/>
      <c r="U177" s="18"/>
      <c r="V177" s="18"/>
      <c r="W177" s="18"/>
      <c r="X177" s="18"/>
      <c r="Y177" s="18"/>
      <c r="Z177" s="18"/>
      <c r="AA177" s="18"/>
      <c r="AB177" s="18"/>
      <c r="AC177" s="18"/>
      <c r="AD177" s="18"/>
      <c r="AE177" s="18"/>
      <c r="AF177" s="18"/>
      <c r="AG177" s="18"/>
      <c r="AH177" s="18"/>
      <c r="AI177" s="18"/>
      <c r="AJ177" s="18"/>
      <c r="AK177" s="18"/>
      <c r="AL177" s="18"/>
      <c r="AM177" s="18"/>
      <c r="AN177" s="18"/>
      <c r="AO177" s="18"/>
      <c r="AP177" s="18"/>
      <c r="AQ177" s="18"/>
      <c r="AR177" s="18"/>
      <c r="AS177" s="18"/>
      <c r="AT177" s="18"/>
      <c r="AU177" s="18"/>
      <c r="AV177" s="18"/>
      <c r="AW177" s="18"/>
      <c r="AX177" s="19"/>
      <c r="AY177" s="18"/>
      <c r="AZ177" s="19"/>
      <c r="BA177" s="18"/>
      <c r="BB177" s="18"/>
      <c r="BC177" s="18"/>
      <c r="BD177" s="18"/>
      <c r="BE177" s="18"/>
      <c r="BF177" s="18"/>
      <c r="BG177" s="18"/>
      <c r="BH177" s="18"/>
      <c r="BI177" s="18"/>
      <c r="BJ177" s="18"/>
      <c r="BK177" s="18"/>
      <c r="BL177" s="19"/>
      <c r="BM177" s="18"/>
      <c r="BN177" s="18"/>
      <c r="BO177" s="18"/>
      <c r="BP177" s="18"/>
      <c r="BQ177" s="18"/>
      <c r="BR177" s="18"/>
      <c r="BS177" s="18"/>
      <c r="BT177" s="18"/>
    </row>
    <row r="178" spans="12:72" ht="12.75">
      <c r="AX178" s="6"/>
      <c r="AZ178" s="6"/>
      <c r="BL178" s="6"/>
    </row>
    <row r="179" spans="12:72" ht="12.75">
      <c r="M179" s="3" t="s">
        <v>6</v>
      </c>
      <c r="R179" s="3"/>
      <c r="S179" s="3" t="s">
        <v>7</v>
      </c>
      <c r="T179" s="3"/>
      <c r="U179" s="3"/>
      <c r="V179" s="3"/>
      <c r="W179" s="3"/>
      <c r="X179" s="3"/>
      <c r="Y179" s="3" t="s">
        <v>8</v>
      </c>
      <c r="Z179" s="3"/>
      <c r="AA179" s="3"/>
      <c r="AB179" s="3"/>
      <c r="AC179" s="3"/>
      <c r="AD179" s="3"/>
      <c r="AE179" s="3" t="s">
        <v>9</v>
      </c>
      <c r="AF179" s="3"/>
      <c r="AG179" s="3"/>
      <c r="AH179" s="3"/>
      <c r="AI179" s="3"/>
      <c r="AJ179" s="3"/>
      <c r="AK179" s="3" t="s">
        <v>10</v>
      </c>
      <c r="AL179" s="3"/>
      <c r="AM179" s="3"/>
      <c r="AN179" s="3"/>
      <c r="AO179" s="3"/>
      <c r="AP179" s="3"/>
      <c r="AQ179" s="3" t="s">
        <v>175</v>
      </c>
      <c r="AR179" s="4"/>
      <c r="AS179" s="4"/>
      <c r="AT179" s="4"/>
      <c r="AU179" s="4"/>
      <c r="AV179" s="4"/>
      <c r="AW179" s="4" t="s">
        <v>176</v>
      </c>
      <c r="AX179" s="6"/>
      <c r="AZ179" s="6"/>
      <c r="BL179" s="6"/>
    </row>
    <row r="180" spans="12:72" ht="12.75">
      <c r="M180" s="3" t="s">
        <v>16</v>
      </c>
      <c r="N180" s="3" t="s">
        <v>17</v>
      </c>
      <c r="O180" s="3" t="s">
        <v>18</v>
      </c>
      <c r="P180" s="3" t="s">
        <v>19</v>
      </c>
      <c r="Q180" s="3" t="s">
        <v>20</v>
      </c>
      <c r="S180" s="3" t="s">
        <v>16</v>
      </c>
      <c r="T180" s="3" t="s">
        <v>17</v>
      </c>
      <c r="U180" s="3" t="s">
        <v>18</v>
      </c>
      <c r="V180" s="3" t="s">
        <v>19</v>
      </c>
      <c r="W180" s="3" t="s">
        <v>20</v>
      </c>
      <c r="Y180" s="3" t="s">
        <v>16</v>
      </c>
      <c r="Z180" s="3" t="s">
        <v>17</v>
      </c>
      <c r="AA180" s="3" t="s">
        <v>18</v>
      </c>
      <c r="AB180" s="3" t="s">
        <v>19</v>
      </c>
      <c r="AC180" s="3" t="s">
        <v>20</v>
      </c>
      <c r="AE180" s="3" t="s">
        <v>16</v>
      </c>
      <c r="AF180" s="3" t="s">
        <v>17</v>
      </c>
      <c r="AG180" s="3" t="s">
        <v>18</v>
      </c>
      <c r="AH180" s="3" t="s">
        <v>19</v>
      </c>
      <c r="AI180" s="3" t="s">
        <v>20</v>
      </c>
      <c r="AK180" s="3" t="s">
        <v>16</v>
      </c>
      <c r="AL180" s="3" t="s">
        <v>17</v>
      </c>
      <c r="AM180" s="3" t="s">
        <v>18</v>
      </c>
      <c r="AN180" s="3" t="s">
        <v>19</v>
      </c>
      <c r="AO180" s="3" t="s">
        <v>20</v>
      </c>
      <c r="AQ180" s="3" t="s">
        <v>16</v>
      </c>
      <c r="AR180" s="3" t="s">
        <v>17</v>
      </c>
      <c r="AS180" s="3" t="s">
        <v>18</v>
      </c>
      <c r="AT180" s="3" t="s">
        <v>19</v>
      </c>
      <c r="AU180" s="3" t="s">
        <v>20</v>
      </c>
      <c r="AW180" s="3" t="s">
        <v>16</v>
      </c>
      <c r="AX180" s="2"/>
      <c r="AY180" s="3" t="s">
        <v>17</v>
      </c>
      <c r="AZ180" s="2"/>
      <c r="BA180" s="3" t="s">
        <v>18</v>
      </c>
      <c r="BB180" s="3"/>
      <c r="BC180" s="3" t="s">
        <v>19</v>
      </c>
      <c r="BD180" s="3"/>
      <c r="BE180" s="3" t="s">
        <v>20</v>
      </c>
      <c r="BL180" s="6"/>
    </row>
    <row r="181" spans="12:72" ht="12.75">
      <c r="M181" s="8" t="str">
        <f ca="1">IFERROR(__xludf.DUMMYFUNCTION("unique(#REF!)"),"#REF!")</f>
        <v>#REF!</v>
      </c>
      <c r="N181" s="8" t="str">
        <f ca="1">IFERROR(__xludf.DUMMYFUNCTION("unique(#REF!)"),"#REF!")</f>
        <v>#REF!</v>
      </c>
      <c r="O181" s="8" t="str">
        <f ca="1">IFERROR(__xludf.DUMMYFUNCTION("unique(#REF!)"),"#REF!")</f>
        <v>#REF!</v>
      </c>
      <c r="P181" s="8" t="str">
        <f ca="1">IFERROR(__xludf.DUMMYFUNCTION("unique(#REF!)"),"#REF!")</f>
        <v>#REF!</v>
      </c>
      <c r="Q181" s="8" t="str">
        <f ca="1">IFERROR(__xludf.DUMMYFUNCTION("unique(#REF!)"),"#REF!")</f>
        <v>#REF!</v>
      </c>
      <c r="R181" s="8"/>
      <c r="S181" s="8" t="str">
        <f ca="1">IFERROR(__xludf.DUMMYFUNCTION("unique(M181:M352)"),"#REF!")</f>
        <v>#REF!</v>
      </c>
      <c r="T181" s="8" t="str">
        <f ca="1">IFERROR(__xludf.DUMMYFUNCTION("unique(N181:N352)"),"#REF!")</f>
        <v>#REF!</v>
      </c>
      <c r="U181" s="8" t="str">
        <f ca="1">IFERROR(__xludf.DUMMYFUNCTION("unique(O181:O352)"),"#REF!")</f>
        <v>#REF!</v>
      </c>
      <c r="V181" s="8" t="str">
        <f ca="1">IFERROR(__xludf.DUMMYFUNCTION("unique(P181:P352)"),"#REF!")</f>
        <v>#REF!</v>
      </c>
      <c r="W181" s="8" t="str">
        <f ca="1">IFERROR(__xludf.DUMMYFUNCTION("unique(Q181:Q352)"),"#REF!")</f>
        <v>#REF!</v>
      </c>
      <c r="X181" s="9"/>
      <c r="Y181" s="9" t="s">
        <v>418</v>
      </c>
      <c r="Z181" s="9" t="s">
        <v>418</v>
      </c>
      <c r="AA181" s="9" t="s">
        <v>418</v>
      </c>
      <c r="AB181" s="9" t="s">
        <v>418</v>
      </c>
      <c r="AC181" s="9" t="s">
        <v>418</v>
      </c>
      <c r="AE181" s="10" t="str">
        <f t="shared" ref="AE181:AE212" si="31">IF(OR(Y181="---",Y181=""),"zzz",Y181)</f>
        <v>zzz</v>
      </c>
      <c r="AF181" s="10" t="str">
        <f t="shared" ref="AF181:AF212" si="32">IF(OR(Z181="---",Z181=""),"zzz",Z181)</f>
        <v>zzz</v>
      </c>
      <c r="AG181" s="10" t="str">
        <f t="shared" ref="AG181:AG212" si="33">IF(OR(AA181="---",AA181=""),"zzz",AA181)</f>
        <v>zzz</v>
      </c>
      <c r="AH181" s="10" t="str">
        <f t="shared" ref="AH181:AH212" si="34">IF(OR(AB181="---",AB181=""),"zzz",AB181)</f>
        <v>zzz</v>
      </c>
      <c r="AI181" s="10" t="str">
        <f t="shared" ref="AI181:AI212" si="35">IF(OR(AC181="---",AC181=""),"zzz",AC181)</f>
        <v>zzz</v>
      </c>
      <c r="AJ181" s="8"/>
      <c r="AK181" s="8" t="str">
        <f ca="1">IFERROR(__xludf.DUMMYFUNCTION("unique(AE181:AE358)"),"zzz")</f>
        <v>zzz</v>
      </c>
      <c r="AL181" s="8" t="str">
        <f ca="1">IFERROR(__xludf.DUMMYFUNCTION("unique(AF181:AF358)"),"zzz")</f>
        <v>zzz</v>
      </c>
      <c r="AM181" s="8" t="str">
        <f ca="1">IFERROR(__xludf.DUMMYFUNCTION("unique(AG181:AG358)"),"zzz")</f>
        <v>zzz</v>
      </c>
      <c r="AN181" s="8" t="str">
        <f ca="1">IFERROR(__xludf.DUMMYFUNCTION("unique(AH181:AH358)"),"zzz")</f>
        <v>zzz</v>
      </c>
      <c r="AO181" s="8" t="str">
        <f ca="1">IFERROR(__xludf.DUMMYFUNCTION("unique(AI181:AI358)"),"zzz")</f>
        <v>zzz</v>
      </c>
      <c r="AP181" s="9"/>
      <c r="AQ181" s="9" t="s">
        <v>152</v>
      </c>
      <c r="AR181" s="9" t="s">
        <v>152</v>
      </c>
      <c r="AS181" s="9" t="s">
        <v>22</v>
      </c>
      <c r="AT181" s="9" t="s">
        <v>152</v>
      </c>
      <c r="AU181" s="9" t="s">
        <v>152</v>
      </c>
      <c r="AW181" s="10" t="str">
        <f t="shared" ref="AW181:AW258" si="36">IF(AQ181="zzz","",AQ181)</f>
        <v/>
      </c>
      <c r="AX181" s="2" t="str">
        <f t="shared" ref="AX181:AX248" si="37">IF(AW181="","",_xludf.IFNA(VLOOKUP(AW181,$BM$3:$BN$30,2,0),"Prof."))</f>
        <v/>
      </c>
      <c r="AY181" s="10" t="str">
        <f t="shared" ref="AY181:AY258" si="38">IF(AR181="zzz","",AR181)</f>
        <v/>
      </c>
      <c r="AZ181" s="2" t="str">
        <f t="shared" ref="AZ181:AZ248" si="39">IF(AY181="","",_xludf.IFNA(VLOOKUP(AY181,$BM$3:$BN$30,2,0),"Prof."))</f>
        <v/>
      </c>
      <c r="BA181" s="10" t="str">
        <f t="shared" ref="BA181:BA258" si="40">IF(AS181="zzz","",AS181)</f>
        <v>Demarco Monica</v>
      </c>
      <c r="BB181" s="2" t="e">
        <f t="shared" ref="BB181:BB248" ca="1" si="41">IF(BA181="","",_xludf.IFNA(VLOOKUP(BA181,$BM$3:$BN$30,2,0),"Prof."))</f>
        <v>#NAME?</v>
      </c>
      <c r="BC181" s="10" t="str">
        <f t="shared" ref="BC181:BC258" si="42">IF(AT181="zzz","",AT181)</f>
        <v/>
      </c>
      <c r="BD181" s="2" t="str">
        <f t="shared" ref="BD181:BD248" si="43">IF(BC181="","",_xludf.IFNA(VLOOKUP(BC181,$BM$3:$BN$30,2,0),"Prof."))</f>
        <v/>
      </c>
      <c r="BE181" s="10" t="str">
        <f t="shared" ref="BE181:BE258" si="44">IF(AU181="zzz","",AU181)</f>
        <v/>
      </c>
      <c r="BF181" s="2" t="str">
        <f t="shared" ref="BF181:BF248" si="45">IF(BE181="","",_xludf.IFNA(VLOOKUP(BE181,$BM$3:$BN$30,2,0),"Prof."))</f>
        <v/>
      </c>
      <c r="BL181" s="6"/>
    </row>
    <row r="182" spans="12:72" ht="12.75">
      <c r="S182" s="10"/>
      <c r="T182" s="10"/>
      <c r="U182" s="10"/>
      <c r="V182" s="10"/>
      <c r="W182" s="10"/>
      <c r="Y182" s="10" t="e">
        <v>#REF!</v>
      </c>
      <c r="Z182" s="10" t="e">
        <v>#REF!</v>
      </c>
      <c r="AA182" s="10" t="s">
        <v>22</v>
      </c>
      <c r="AB182" s="10" t="e">
        <v>#REF!</v>
      </c>
      <c r="AC182" s="10" t="e">
        <v>#REF!</v>
      </c>
      <c r="AE182" s="10" t="e">
        <f t="shared" si="31"/>
        <v>#REF!</v>
      </c>
      <c r="AF182" s="10" t="e">
        <f t="shared" si="32"/>
        <v>#REF!</v>
      </c>
      <c r="AG182" s="10" t="str">
        <f t="shared" si="33"/>
        <v>Demarco Monica</v>
      </c>
      <c r="AH182" s="10" t="e">
        <f t="shared" si="34"/>
        <v>#REF!</v>
      </c>
      <c r="AI182" s="10" t="e">
        <f t="shared" si="35"/>
        <v>#REF!</v>
      </c>
      <c r="AK182" s="10" t="str">
        <f ca="1">IFERROR(__xludf.DUMMYFUNCTION("""COMPUTED_VALUE"""),"#REF!")</f>
        <v>#REF!</v>
      </c>
      <c r="AL182" s="10" t="str">
        <f ca="1">IFERROR(__xludf.DUMMYFUNCTION("""COMPUTED_VALUE"""),"#REF!")</f>
        <v>#REF!</v>
      </c>
      <c r="AM182" s="10" t="str">
        <f ca="1">IFERROR(__xludf.DUMMYFUNCTION("""COMPUTED_VALUE"""),"Demarco Monica")</f>
        <v>Demarco Monica</v>
      </c>
      <c r="AN182" s="10" t="str">
        <f ca="1">IFERROR(__xludf.DUMMYFUNCTION("""COMPUTED_VALUE"""),"#REF!")</f>
        <v>#REF!</v>
      </c>
      <c r="AO182" s="10" t="str">
        <f ca="1">IFERROR(__xludf.DUMMYFUNCTION("""COMPUTED_VALUE"""),"#REF!")</f>
        <v>#REF!</v>
      </c>
      <c r="AQ182" s="10" t="e">
        <v>#REF!</v>
      </c>
      <c r="AR182" s="10" t="e">
        <v>#REF!</v>
      </c>
      <c r="AS182" s="10" t="s">
        <v>152</v>
      </c>
      <c r="AT182" s="10" t="e">
        <v>#REF!</v>
      </c>
      <c r="AU182" s="10" t="e">
        <v>#REF!</v>
      </c>
      <c r="AW182" s="10" t="e">
        <f t="shared" si="36"/>
        <v>#REF!</v>
      </c>
      <c r="AX182" s="2" t="e">
        <f t="shared" si="37"/>
        <v>#REF!</v>
      </c>
      <c r="AY182" s="10" t="e">
        <f t="shared" si="38"/>
        <v>#REF!</v>
      </c>
      <c r="AZ182" s="2" t="e">
        <f t="shared" si="39"/>
        <v>#REF!</v>
      </c>
      <c r="BA182" s="10" t="str">
        <f t="shared" si="40"/>
        <v/>
      </c>
      <c r="BB182" s="2" t="str">
        <f t="shared" si="41"/>
        <v/>
      </c>
      <c r="BC182" s="10" t="e">
        <f t="shared" si="42"/>
        <v>#REF!</v>
      </c>
      <c r="BD182" s="2" t="e">
        <f t="shared" si="43"/>
        <v>#REF!</v>
      </c>
      <c r="BE182" s="10" t="e">
        <f t="shared" si="44"/>
        <v>#REF!</v>
      </c>
      <c r="BF182" s="2" t="e">
        <f t="shared" si="45"/>
        <v>#REF!</v>
      </c>
      <c r="BL182" s="6"/>
    </row>
    <row r="183" spans="12:72" ht="12.75">
      <c r="S183" s="10" t="str">
        <f ca="1">IFERROR(__xludf.DUMMYFUNCTION("""COMPUTED_VALUE"""),"")</f>
        <v/>
      </c>
      <c r="T183" s="10" t="str">
        <f ca="1">IFERROR(__xludf.DUMMYFUNCTION("""COMPUTED_VALUE"""),"")</f>
        <v/>
      </c>
      <c r="U183" s="10" t="str">
        <f ca="1">IFERROR(__xludf.DUMMYFUNCTION("""COMPUTED_VALUE"""),"Demarco Monica")</f>
        <v>Demarco Monica</v>
      </c>
      <c r="V183" s="10" t="str">
        <f ca="1">IFERROR(__xludf.DUMMYFUNCTION("""COMPUTED_VALUE"""),"")</f>
        <v/>
      </c>
      <c r="W183" s="10" t="str">
        <f ca="1">IFERROR(__xludf.DUMMYFUNCTION("""COMPUTED_VALUE"""),"")</f>
        <v/>
      </c>
      <c r="Y183" s="10"/>
      <c r="Z183" s="10"/>
      <c r="AA183" s="10" t="e">
        <v>#REF!</v>
      </c>
      <c r="AB183" s="10"/>
      <c r="AC183" s="10"/>
      <c r="AE183" s="10" t="str">
        <f t="shared" si="31"/>
        <v>zzz</v>
      </c>
      <c r="AF183" s="10" t="str">
        <f t="shared" si="32"/>
        <v>zzz</v>
      </c>
      <c r="AG183" s="10" t="e">
        <f t="shared" si="33"/>
        <v>#REF!</v>
      </c>
      <c r="AH183" s="10" t="str">
        <f t="shared" si="34"/>
        <v>zzz</v>
      </c>
      <c r="AI183" s="10" t="str">
        <f t="shared" si="35"/>
        <v>zzz</v>
      </c>
      <c r="AK183" s="10"/>
      <c r="AL183" s="10"/>
      <c r="AM183" s="10" t="str">
        <f ca="1">IFERROR(__xludf.DUMMYFUNCTION("""COMPUTED_VALUE"""),"#REF!")</f>
        <v>#REF!</v>
      </c>
      <c r="AN183" s="10"/>
      <c r="AO183" s="10"/>
      <c r="AQ183" s="10"/>
      <c r="AR183" s="10"/>
      <c r="AS183" s="10" t="e">
        <v>#REF!</v>
      </c>
      <c r="AT183" s="10"/>
      <c r="AU183" s="10"/>
      <c r="AW183" s="10">
        <f t="shared" si="36"/>
        <v>0</v>
      </c>
      <c r="AX183" s="2" t="e">
        <f t="shared" ca="1" si="37"/>
        <v>#NAME?</v>
      </c>
      <c r="AY183" s="10">
        <f t="shared" si="38"/>
        <v>0</v>
      </c>
      <c r="AZ183" s="2" t="e">
        <f t="shared" ca="1" si="39"/>
        <v>#NAME?</v>
      </c>
      <c r="BA183" s="10" t="e">
        <f t="shared" si="40"/>
        <v>#REF!</v>
      </c>
      <c r="BB183" s="2" t="e">
        <f t="shared" si="41"/>
        <v>#REF!</v>
      </c>
      <c r="BC183" s="10">
        <f t="shared" si="42"/>
        <v>0</v>
      </c>
      <c r="BD183" s="2" t="e">
        <f t="shared" ca="1" si="43"/>
        <v>#NAME?</v>
      </c>
      <c r="BE183" s="10">
        <f t="shared" si="44"/>
        <v>0</v>
      </c>
      <c r="BF183" s="2" t="e">
        <f t="shared" ca="1" si="45"/>
        <v>#NAME?</v>
      </c>
      <c r="BL183" s="6"/>
    </row>
    <row r="184" spans="12:72" ht="12.75">
      <c r="U184" s="10" t="str">
        <f ca="1">IFERROR(__xludf.DUMMYFUNCTION("""COMPUTED_VALUE"""),"")</f>
        <v/>
      </c>
      <c r="Y184" s="10"/>
      <c r="Z184" s="10"/>
      <c r="AA184" s="10"/>
      <c r="AB184" s="10"/>
      <c r="AC184" s="10"/>
      <c r="AE184" s="10" t="str">
        <f t="shared" si="31"/>
        <v>zzz</v>
      </c>
      <c r="AF184" s="10" t="str">
        <f t="shared" si="32"/>
        <v>zzz</v>
      </c>
      <c r="AG184" s="10" t="str">
        <f t="shared" si="33"/>
        <v>zzz</v>
      </c>
      <c r="AH184" s="10" t="str">
        <f t="shared" si="34"/>
        <v>zzz</v>
      </c>
      <c r="AI184" s="10" t="str">
        <f t="shared" si="35"/>
        <v>zzz</v>
      </c>
      <c r="AM184" s="10"/>
      <c r="AQ184" s="10"/>
      <c r="AR184" s="10"/>
      <c r="AS184" s="10"/>
      <c r="AT184" s="10"/>
      <c r="AU184" s="10"/>
      <c r="AW184" s="10">
        <f t="shared" si="36"/>
        <v>0</v>
      </c>
      <c r="AX184" s="2" t="e">
        <f t="shared" ca="1" si="37"/>
        <v>#NAME?</v>
      </c>
      <c r="AY184" s="10">
        <f t="shared" si="38"/>
        <v>0</v>
      </c>
      <c r="AZ184" s="2" t="e">
        <f t="shared" ca="1" si="39"/>
        <v>#NAME?</v>
      </c>
      <c r="BA184" s="10">
        <f t="shared" si="40"/>
        <v>0</v>
      </c>
      <c r="BB184" s="2" t="e">
        <f t="shared" ca="1" si="41"/>
        <v>#NAME?</v>
      </c>
      <c r="BC184" s="10">
        <f t="shared" si="42"/>
        <v>0</v>
      </c>
      <c r="BD184" s="2" t="e">
        <f t="shared" ca="1" si="43"/>
        <v>#NAME?</v>
      </c>
      <c r="BE184" s="10">
        <f t="shared" si="44"/>
        <v>0</v>
      </c>
      <c r="BF184" s="2" t="e">
        <f t="shared" ca="1" si="45"/>
        <v>#NAME?</v>
      </c>
      <c r="BL184" s="6"/>
    </row>
    <row r="185" spans="12:72" ht="12.75">
      <c r="Y185" s="10"/>
      <c r="Z185" s="10"/>
      <c r="AA185" s="10"/>
      <c r="AB185" s="10"/>
      <c r="AC185" s="10"/>
      <c r="AE185" s="10" t="str">
        <f t="shared" si="31"/>
        <v>zzz</v>
      </c>
      <c r="AF185" s="10" t="str">
        <f t="shared" si="32"/>
        <v>zzz</v>
      </c>
      <c r="AG185" s="10" t="str">
        <f t="shared" si="33"/>
        <v>zzz</v>
      </c>
      <c r="AH185" s="10" t="str">
        <f t="shared" si="34"/>
        <v>zzz</v>
      </c>
      <c r="AI185" s="10" t="str">
        <f t="shared" si="35"/>
        <v>zzz</v>
      </c>
      <c r="AQ185" s="10"/>
      <c r="AR185" s="10"/>
      <c r="AS185" s="10"/>
      <c r="AT185" s="10"/>
      <c r="AU185" s="10"/>
      <c r="AW185" s="10">
        <f t="shared" si="36"/>
        <v>0</v>
      </c>
      <c r="AX185" s="2" t="e">
        <f t="shared" ca="1" si="37"/>
        <v>#NAME?</v>
      </c>
      <c r="AY185" s="10">
        <f t="shared" si="38"/>
        <v>0</v>
      </c>
      <c r="AZ185" s="2" t="e">
        <f t="shared" ca="1" si="39"/>
        <v>#NAME?</v>
      </c>
      <c r="BA185" s="10">
        <f t="shared" si="40"/>
        <v>0</v>
      </c>
      <c r="BB185" s="2" t="e">
        <f t="shared" ca="1" si="41"/>
        <v>#NAME?</v>
      </c>
      <c r="BC185" s="10">
        <f t="shared" si="42"/>
        <v>0</v>
      </c>
      <c r="BD185" s="2" t="e">
        <f t="shared" ca="1" si="43"/>
        <v>#NAME?</v>
      </c>
      <c r="BE185" s="10">
        <f t="shared" si="44"/>
        <v>0</v>
      </c>
      <c r="BF185" s="2" t="e">
        <f t="shared" ca="1" si="45"/>
        <v>#NAME?</v>
      </c>
      <c r="BL185" s="6"/>
    </row>
    <row r="186" spans="12:72" ht="12.75">
      <c r="Y186" s="10"/>
      <c r="Z186" s="10"/>
      <c r="AA186" s="10"/>
      <c r="AB186" s="10"/>
      <c r="AC186" s="10"/>
      <c r="AE186" s="10" t="str">
        <f t="shared" si="31"/>
        <v>zzz</v>
      </c>
      <c r="AF186" s="10" t="str">
        <f t="shared" si="32"/>
        <v>zzz</v>
      </c>
      <c r="AG186" s="10" t="str">
        <f t="shared" si="33"/>
        <v>zzz</v>
      </c>
      <c r="AH186" s="10" t="str">
        <f t="shared" si="34"/>
        <v>zzz</v>
      </c>
      <c r="AI186" s="10" t="str">
        <f t="shared" si="35"/>
        <v>zzz</v>
      </c>
      <c r="AQ186" s="10"/>
      <c r="AR186" s="10"/>
      <c r="AS186" s="10"/>
      <c r="AT186" s="10"/>
      <c r="AU186" s="10"/>
      <c r="AW186" s="10">
        <f t="shared" si="36"/>
        <v>0</v>
      </c>
      <c r="AX186" s="2" t="e">
        <f t="shared" ca="1" si="37"/>
        <v>#NAME?</v>
      </c>
      <c r="AY186" s="10">
        <f t="shared" si="38"/>
        <v>0</v>
      </c>
      <c r="AZ186" s="2" t="e">
        <f t="shared" ca="1" si="39"/>
        <v>#NAME?</v>
      </c>
      <c r="BA186" s="10">
        <f t="shared" si="40"/>
        <v>0</v>
      </c>
      <c r="BB186" s="2" t="e">
        <f t="shared" ca="1" si="41"/>
        <v>#NAME?</v>
      </c>
      <c r="BC186" s="10">
        <f t="shared" si="42"/>
        <v>0</v>
      </c>
      <c r="BD186" s="2" t="e">
        <f t="shared" ca="1" si="43"/>
        <v>#NAME?</v>
      </c>
      <c r="BE186" s="10">
        <f t="shared" si="44"/>
        <v>0</v>
      </c>
      <c r="BF186" s="2" t="e">
        <f t="shared" ca="1" si="45"/>
        <v>#NAME?</v>
      </c>
      <c r="BL186" s="6"/>
    </row>
    <row r="187" spans="12:72" ht="12.75">
      <c r="Y187" s="10"/>
      <c r="Z187" s="10"/>
      <c r="AA187" s="10"/>
      <c r="AB187" s="10"/>
      <c r="AC187" s="10"/>
      <c r="AE187" s="10" t="str">
        <f t="shared" si="31"/>
        <v>zzz</v>
      </c>
      <c r="AF187" s="10" t="str">
        <f t="shared" si="32"/>
        <v>zzz</v>
      </c>
      <c r="AG187" s="10" t="str">
        <f t="shared" si="33"/>
        <v>zzz</v>
      </c>
      <c r="AH187" s="10" t="str">
        <f t="shared" si="34"/>
        <v>zzz</v>
      </c>
      <c r="AI187" s="10" t="str">
        <f t="shared" si="35"/>
        <v>zzz</v>
      </c>
      <c r="AQ187" s="10"/>
      <c r="AR187" s="10"/>
      <c r="AS187" s="10"/>
      <c r="AT187" s="10"/>
      <c r="AU187" s="10"/>
      <c r="AW187" s="10">
        <f t="shared" si="36"/>
        <v>0</v>
      </c>
      <c r="AX187" s="2" t="e">
        <f t="shared" ca="1" si="37"/>
        <v>#NAME?</v>
      </c>
      <c r="AY187" s="10">
        <f t="shared" si="38"/>
        <v>0</v>
      </c>
      <c r="AZ187" s="2" t="e">
        <f t="shared" ca="1" si="39"/>
        <v>#NAME?</v>
      </c>
      <c r="BA187" s="10">
        <f t="shared" si="40"/>
        <v>0</v>
      </c>
      <c r="BB187" s="2" t="e">
        <f t="shared" ca="1" si="41"/>
        <v>#NAME?</v>
      </c>
      <c r="BC187" s="10">
        <f t="shared" si="42"/>
        <v>0</v>
      </c>
      <c r="BD187" s="2" t="e">
        <f t="shared" ca="1" si="43"/>
        <v>#NAME?</v>
      </c>
      <c r="BE187" s="10">
        <f t="shared" si="44"/>
        <v>0</v>
      </c>
      <c r="BF187" s="2" t="e">
        <f t="shared" ca="1" si="45"/>
        <v>#NAME?</v>
      </c>
      <c r="BL187" s="6"/>
    </row>
    <row r="188" spans="12:72" ht="12.75">
      <c r="Y188" s="10"/>
      <c r="Z188" s="10"/>
      <c r="AA188" s="10"/>
      <c r="AB188" s="10"/>
      <c r="AC188" s="10"/>
      <c r="AE188" s="10" t="str">
        <f t="shared" si="31"/>
        <v>zzz</v>
      </c>
      <c r="AF188" s="10" t="str">
        <f t="shared" si="32"/>
        <v>zzz</v>
      </c>
      <c r="AG188" s="10" t="str">
        <f t="shared" si="33"/>
        <v>zzz</v>
      </c>
      <c r="AH188" s="10" t="str">
        <f t="shared" si="34"/>
        <v>zzz</v>
      </c>
      <c r="AI188" s="10" t="str">
        <f t="shared" si="35"/>
        <v>zzz</v>
      </c>
      <c r="AQ188" s="10"/>
      <c r="AR188" s="10"/>
      <c r="AS188" s="10"/>
      <c r="AT188" s="10"/>
      <c r="AU188" s="10"/>
      <c r="AW188" s="10">
        <f t="shared" si="36"/>
        <v>0</v>
      </c>
      <c r="AX188" s="2" t="e">
        <f t="shared" ca="1" si="37"/>
        <v>#NAME?</v>
      </c>
      <c r="AY188" s="10">
        <f t="shared" si="38"/>
        <v>0</v>
      </c>
      <c r="AZ188" s="2" t="e">
        <f t="shared" ca="1" si="39"/>
        <v>#NAME?</v>
      </c>
      <c r="BA188" s="10">
        <f t="shared" si="40"/>
        <v>0</v>
      </c>
      <c r="BB188" s="2" t="e">
        <f t="shared" ca="1" si="41"/>
        <v>#NAME?</v>
      </c>
      <c r="BC188" s="10">
        <f t="shared" si="42"/>
        <v>0</v>
      </c>
      <c r="BD188" s="2" t="e">
        <f t="shared" ca="1" si="43"/>
        <v>#NAME?</v>
      </c>
      <c r="BE188" s="10">
        <f t="shared" si="44"/>
        <v>0</v>
      </c>
      <c r="BF188" s="2" t="e">
        <f t="shared" ca="1" si="45"/>
        <v>#NAME?</v>
      </c>
      <c r="BL188" s="6"/>
    </row>
    <row r="189" spans="12:72" ht="12.75">
      <c r="Y189" s="10"/>
      <c r="Z189" s="10"/>
      <c r="AA189" s="10"/>
      <c r="AB189" s="10"/>
      <c r="AC189" s="10"/>
      <c r="AE189" s="10" t="str">
        <f t="shared" si="31"/>
        <v>zzz</v>
      </c>
      <c r="AF189" s="10" t="str">
        <f t="shared" si="32"/>
        <v>zzz</v>
      </c>
      <c r="AG189" s="10" t="str">
        <f t="shared" si="33"/>
        <v>zzz</v>
      </c>
      <c r="AH189" s="10" t="str">
        <f t="shared" si="34"/>
        <v>zzz</v>
      </c>
      <c r="AI189" s="10" t="str">
        <f t="shared" si="35"/>
        <v>zzz</v>
      </c>
      <c r="AQ189" s="10"/>
      <c r="AR189" s="10"/>
      <c r="AS189" s="10"/>
      <c r="AT189" s="10"/>
      <c r="AU189" s="10"/>
      <c r="AW189" s="10">
        <f t="shared" si="36"/>
        <v>0</v>
      </c>
      <c r="AX189" s="2" t="e">
        <f t="shared" ca="1" si="37"/>
        <v>#NAME?</v>
      </c>
      <c r="AY189" s="10">
        <f t="shared" si="38"/>
        <v>0</v>
      </c>
      <c r="AZ189" s="2" t="e">
        <f t="shared" ca="1" si="39"/>
        <v>#NAME?</v>
      </c>
      <c r="BA189" s="10">
        <f t="shared" si="40"/>
        <v>0</v>
      </c>
      <c r="BB189" s="2" t="e">
        <f t="shared" ca="1" si="41"/>
        <v>#NAME?</v>
      </c>
      <c r="BC189" s="10">
        <f t="shared" si="42"/>
        <v>0</v>
      </c>
      <c r="BD189" s="2" t="e">
        <f t="shared" ca="1" si="43"/>
        <v>#NAME?</v>
      </c>
      <c r="BE189" s="10">
        <f t="shared" si="44"/>
        <v>0</v>
      </c>
      <c r="BF189" s="2" t="e">
        <f t="shared" ca="1" si="45"/>
        <v>#NAME?</v>
      </c>
      <c r="BL189" s="6"/>
    </row>
    <row r="190" spans="12:72" ht="12.75">
      <c r="Y190" s="10"/>
      <c r="Z190" s="10"/>
      <c r="AA190" s="10"/>
      <c r="AB190" s="10"/>
      <c r="AC190" s="10"/>
      <c r="AE190" s="10" t="str">
        <f t="shared" si="31"/>
        <v>zzz</v>
      </c>
      <c r="AF190" s="10" t="str">
        <f t="shared" si="32"/>
        <v>zzz</v>
      </c>
      <c r="AG190" s="10" t="str">
        <f t="shared" si="33"/>
        <v>zzz</v>
      </c>
      <c r="AH190" s="10" t="str">
        <f t="shared" si="34"/>
        <v>zzz</v>
      </c>
      <c r="AI190" s="10" t="str">
        <f t="shared" si="35"/>
        <v>zzz</v>
      </c>
      <c r="AQ190" s="10"/>
      <c r="AR190" s="10"/>
      <c r="AS190" s="10"/>
      <c r="AT190" s="10"/>
      <c r="AU190" s="10"/>
      <c r="AW190" s="10">
        <f t="shared" si="36"/>
        <v>0</v>
      </c>
      <c r="AX190" s="2" t="e">
        <f t="shared" ca="1" si="37"/>
        <v>#NAME?</v>
      </c>
      <c r="AY190" s="10">
        <f t="shared" si="38"/>
        <v>0</v>
      </c>
      <c r="AZ190" s="2" t="e">
        <f t="shared" ca="1" si="39"/>
        <v>#NAME?</v>
      </c>
      <c r="BA190" s="10">
        <f t="shared" si="40"/>
        <v>0</v>
      </c>
      <c r="BB190" s="2" t="e">
        <f t="shared" ca="1" si="41"/>
        <v>#NAME?</v>
      </c>
      <c r="BC190" s="10">
        <f t="shared" si="42"/>
        <v>0</v>
      </c>
      <c r="BD190" s="2" t="e">
        <f t="shared" ca="1" si="43"/>
        <v>#NAME?</v>
      </c>
      <c r="BE190" s="10">
        <f t="shared" si="44"/>
        <v>0</v>
      </c>
      <c r="BF190" s="2" t="e">
        <f t="shared" ca="1" si="45"/>
        <v>#NAME?</v>
      </c>
      <c r="BL190" s="6"/>
    </row>
    <row r="191" spans="12:72" ht="12.75">
      <c r="Y191" s="10"/>
      <c r="Z191" s="10"/>
      <c r="AA191" s="10"/>
      <c r="AB191" s="10"/>
      <c r="AC191" s="10"/>
      <c r="AE191" s="10" t="str">
        <f t="shared" si="31"/>
        <v>zzz</v>
      </c>
      <c r="AF191" s="10" t="str">
        <f t="shared" si="32"/>
        <v>zzz</v>
      </c>
      <c r="AG191" s="10" t="str">
        <f t="shared" si="33"/>
        <v>zzz</v>
      </c>
      <c r="AH191" s="10" t="str">
        <f t="shared" si="34"/>
        <v>zzz</v>
      </c>
      <c r="AI191" s="10" t="str">
        <f t="shared" si="35"/>
        <v>zzz</v>
      </c>
      <c r="AQ191" s="10"/>
      <c r="AR191" s="10"/>
      <c r="AS191" s="10"/>
      <c r="AT191" s="10"/>
      <c r="AU191" s="10"/>
      <c r="AW191" s="10">
        <f t="shared" si="36"/>
        <v>0</v>
      </c>
      <c r="AX191" s="2" t="e">
        <f t="shared" ca="1" si="37"/>
        <v>#NAME?</v>
      </c>
      <c r="AY191" s="10">
        <f t="shared" si="38"/>
        <v>0</v>
      </c>
      <c r="AZ191" s="2" t="e">
        <f t="shared" ca="1" si="39"/>
        <v>#NAME?</v>
      </c>
      <c r="BA191" s="10">
        <f t="shared" si="40"/>
        <v>0</v>
      </c>
      <c r="BB191" s="2" t="e">
        <f t="shared" ca="1" si="41"/>
        <v>#NAME?</v>
      </c>
      <c r="BC191" s="10">
        <f t="shared" si="42"/>
        <v>0</v>
      </c>
      <c r="BD191" s="2" t="e">
        <f t="shared" ca="1" si="43"/>
        <v>#NAME?</v>
      </c>
      <c r="BE191" s="10">
        <f t="shared" si="44"/>
        <v>0</v>
      </c>
      <c r="BF191" s="2" t="e">
        <f t="shared" ca="1" si="45"/>
        <v>#NAME?</v>
      </c>
      <c r="BL191" s="6"/>
    </row>
    <row r="192" spans="12:72" ht="12.75">
      <c r="Y192" s="10"/>
      <c r="Z192" s="10"/>
      <c r="AA192" s="10"/>
      <c r="AB192" s="10"/>
      <c r="AC192" s="10"/>
      <c r="AE192" s="10" t="str">
        <f t="shared" si="31"/>
        <v>zzz</v>
      </c>
      <c r="AF192" s="10" t="str">
        <f t="shared" si="32"/>
        <v>zzz</v>
      </c>
      <c r="AG192" s="10" t="str">
        <f t="shared" si="33"/>
        <v>zzz</v>
      </c>
      <c r="AH192" s="10" t="str">
        <f t="shared" si="34"/>
        <v>zzz</v>
      </c>
      <c r="AI192" s="10" t="str">
        <f t="shared" si="35"/>
        <v>zzz</v>
      </c>
      <c r="AQ192" s="10"/>
      <c r="AR192" s="10"/>
      <c r="AS192" s="10"/>
      <c r="AT192" s="10"/>
      <c r="AU192" s="10"/>
      <c r="AW192" s="10">
        <f t="shared" si="36"/>
        <v>0</v>
      </c>
      <c r="AX192" s="2" t="e">
        <f t="shared" ca="1" si="37"/>
        <v>#NAME?</v>
      </c>
      <c r="AY192" s="10">
        <f t="shared" si="38"/>
        <v>0</v>
      </c>
      <c r="AZ192" s="2" t="e">
        <f t="shared" ca="1" si="39"/>
        <v>#NAME?</v>
      </c>
      <c r="BA192" s="10">
        <f t="shared" si="40"/>
        <v>0</v>
      </c>
      <c r="BB192" s="2" t="e">
        <f t="shared" ca="1" si="41"/>
        <v>#NAME?</v>
      </c>
      <c r="BC192" s="10">
        <f t="shared" si="42"/>
        <v>0</v>
      </c>
      <c r="BD192" s="2" t="e">
        <f t="shared" ca="1" si="43"/>
        <v>#NAME?</v>
      </c>
      <c r="BE192" s="10">
        <f t="shared" si="44"/>
        <v>0</v>
      </c>
      <c r="BF192" s="2" t="e">
        <f t="shared" ca="1" si="45"/>
        <v>#NAME?</v>
      </c>
      <c r="BL192" s="6"/>
    </row>
    <row r="193" spans="25:64" ht="12.75">
      <c r="Y193" s="10"/>
      <c r="Z193" s="10"/>
      <c r="AA193" s="10"/>
      <c r="AB193" s="10"/>
      <c r="AC193" s="10"/>
      <c r="AE193" s="10" t="str">
        <f t="shared" si="31"/>
        <v>zzz</v>
      </c>
      <c r="AF193" s="10" t="str">
        <f t="shared" si="32"/>
        <v>zzz</v>
      </c>
      <c r="AG193" s="10" t="str">
        <f t="shared" si="33"/>
        <v>zzz</v>
      </c>
      <c r="AH193" s="10" t="str">
        <f t="shared" si="34"/>
        <v>zzz</v>
      </c>
      <c r="AI193" s="10" t="str">
        <f t="shared" si="35"/>
        <v>zzz</v>
      </c>
      <c r="AQ193" s="10"/>
      <c r="AR193" s="10"/>
      <c r="AS193" s="10"/>
      <c r="AT193" s="10"/>
      <c r="AU193" s="10"/>
      <c r="AW193" s="10">
        <f t="shared" si="36"/>
        <v>0</v>
      </c>
      <c r="AX193" s="2" t="e">
        <f t="shared" ca="1" si="37"/>
        <v>#NAME?</v>
      </c>
      <c r="AY193" s="10">
        <f t="shared" si="38"/>
        <v>0</v>
      </c>
      <c r="AZ193" s="2" t="e">
        <f t="shared" ca="1" si="39"/>
        <v>#NAME?</v>
      </c>
      <c r="BA193" s="10">
        <f t="shared" si="40"/>
        <v>0</v>
      </c>
      <c r="BB193" s="2" t="e">
        <f t="shared" ca="1" si="41"/>
        <v>#NAME?</v>
      </c>
      <c r="BC193" s="10">
        <f t="shared" si="42"/>
        <v>0</v>
      </c>
      <c r="BD193" s="2" t="e">
        <f t="shared" ca="1" si="43"/>
        <v>#NAME?</v>
      </c>
      <c r="BE193" s="10">
        <f t="shared" si="44"/>
        <v>0</v>
      </c>
      <c r="BF193" s="2" t="e">
        <f t="shared" ca="1" si="45"/>
        <v>#NAME?</v>
      </c>
      <c r="BL193" s="6"/>
    </row>
    <row r="194" spans="25:64" ht="12.75">
      <c r="Y194" s="10"/>
      <c r="Z194" s="10"/>
      <c r="AA194" s="10"/>
      <c r="AB194" s="10"/>
      <c r="AC194" s="10"/>
      <c r="AE194" s="10" t="str">
        <f t="shared" si="31"/>
        <v>zzz</v>
      </c>
      <c r="AF194" s="10" t="str">
        <f t="shared" si="32"/>
        <v>zzz</v>
      </c>
      <c r="AG194" s="10" t="str">
        <f t="shared" si="33"/>
        <v>zzz</v>
      </c>
      <c r="AH194" s="10" t="str">
        <f t="shared" si="34"/>
        <v>zzz</v>
      </c>
      <c r="AI194" s="10" t="str">
        <f t="shared" si="35"/>
        <v>zzz</v>
      </c>
      <c r="AQ194" s="10"/>
      <c r="AR194" s="10"/>
      <c r="AS194" s="10"/>
      <c r="AT194" s="10"/>
      <c r="AU194" s="10"/>
      <c r="AW194" s="10">
        <f t="shared" si="36"/>
        <v>0</v>
      </c>
      <c r="AX194" s="2" t="e">
        <f t="shared" ca="1" si="37"/>
        <v>#NAME?</v>
      </c>
      <c r="AY194" s="10">
        <f t="shared" si="38"/>
        <v>0</v>
      </c>
      <c r="AZ194" s="2" t="e">
        <f t="shared" ca="1" si="39"/>
        <v>#NAME?</v>
      </c>
      <c r="BA194" s="10">
        <f t="shared" si="40"/>
        <v>0</v>
      </c>
      <c r="BB194" s="2" t="e">
        <f t="shared" ca="1" si="41"/>
        <v>#NAME?</v>
      </c>
      <c r="BC194" s="10">
        <f t="shared" si="42"/>
        <v>0</v>
      </c>
      <c r="BD194" s="2" t="e">
        <f t="shared" ca="1" si="43"/>
        <v>#NAME?</v>
      </c>
      <c r="BE194" s="10">
        <f t="shared" si="44"/>
        <v>0</v>
      </c>
      <c r="BF194" s="2" t="e">
        <f t="shared" ca="1" si="45"/>
        <v>#NAME?</v>
      </c>
      <c r="BL194" s="6"/>
    </row>
    <row r="195" spans="25:64" ht="12.75">
      <c r="Y195" s="10"/>
      <c r="Z195" s="10"/>
      <c r="AA195" s="10"/>
      <c r="AB195" s="10"/>
      <c r="AC195" s="10"/>
      <c r="AE195" s="10" t="str">
        <f t="shared" si="31"/>
        <v>zzz</v>
      </c>
      <c r="AF195" s="10" t="str">
        <f t="shared" si="32"/>
        <v>zzz</v>
      </c>
      <c r="AG195" s="10" t="str">
        <f t="shared" si="33"/>
        <v>zzz</v>
      </c>
      <c r="AH195" s="10" t="str">
        <f t="shared" si="34"/>
        <v>zzz</v>
      </c>
      <c r="AI195" s="10" t="str">
        <f t="shared" si="35"/>
        <v>zzz</v>
      </c>
      <c r="AQ195" s="10"/>
      <c r="AR195" s="10"/>
      <c r="AS195" s="10"/>
      <c r="AT195" s="10"/>
      <c r="AU195" s="10"/>
      <c r="AW195" s="10">
        <f t="shared" si="36"/>
        <v>0</v>
      </c>
      <c r="AX195" s="2" t="e">
        <f t="shared" ca="1" si="37"/>
        <v>#NAME?</v>
      </c>
      <c r="AY195" s="10">
        <f t="shared" si="38"/>
        <v>0</v>
      </c>
      <c r="AZ195" s="2" t="e">
        <f t="shared" ca="1" si="39"/>
        <v>#NAME?</v>
      </c>
      <c r="BA195" s="10">
        <f t="shared" si="40"/>
        <v>0</v>
      </c>
      <c r="BB195" s="2" t="e">
        <f t="shared" ca="1" si="41"/>
        <v>#NAME?</v>
      </c>
      <c r="BC195" s="10">
        <f t="shared" si="42"/>
        <v>0</v>
      </c>
      <c r="BD195" s="2" t="e">
        <f t="shared" ca="1" si="43"/>
        <v>#NAME?</v>
      </c>
      <c r="BE195" s="10">
        <f t="shared" si="44"/>
        <v>0</v>
      </c>
      <c r="BF195" s="2" t="e">
        <f t="shared" ca="1" si="45"/>
        <v>#NAME?</v>
      </c>
      <c r="BL195" s="6"/>
    </row>
    <row r="196" spans="25:64" ht="12.75">
      <c r="Y196" s="10"/>
      <c r="Z196" s="10"/>
      <c r="AA196" s="10"/>
      <c r="AB196" s="10"/>
      <c r="AC196" s="10"/>
      <c r="AE196" s="10" t="str">
        <f t="shared" si="31"/>
        <v>zzz</v>
      </c>
      <c r="AF196" s="10" t="str">
        <f t="shared" si="32"/>
        <v>zzz</v>
      </c>
      <c r="AG196" s="10" t="str">
        <f t="shared" si="33"/>
        <v>zzz</v>
      </c>
      <c r="AH196" s="10" t="str">
        <f t="shared" si="34"/>
        <v>zzz</v>
      </c>
      <c r="AI196" s="10" t="str">
        <f t="shared" si="35"/>
        <v>zzz</v>
      </c>
      <c r="AQ196" s="10"/>
      <c r="AR196" s="10"/>
      <c r="AS196" s="10"/>
      <c r="AT196" s="10"/>
      <c r="AU196" s="10"/>
      <c r="AW196" s="10">
        <f t="shared" si="36"/>
        <v>0</v>
      </c>
      <c r="AX196" s="2" t="e">
        <f t="shared" ca="1" si="37"/>
        <v>#NAME?</v>
      </c>
      <c r="AY196" s="10">
        <f t="shared" si="38"/>
        <v>0</v>
      </c>
      <c r="AZ196" s="2" t="e">
        <f t="shared" ca="1" si="39"/>
        <v>#NAME?</v>
      </c>
      <c r="BA196" s="10">
        <f t="shared" si="40"/>
        <v>0</v>
      </c>
      <c r="BB196" s="2" t="e">
        <f t="shared" ca="1" si="41"/>
        <v>#NAME?</v>
      </c>
      <c r="BC196" s="10">
        <f t="shared" si="42"/>
        <v>0</v>
      </c>
      <c r="BD196" s="2" t="e">
        <f t="shared" ca="1" si="43"/>
        <v>#NAME?</v>
      </c>
      <c r="BE196" s="10">
        <f t="shared" si="44"/>
        <v>0</v>
      </c>
      <c r="BF196" s="2" t="e">
        <f t="shared" ca="1" si="45"/>
        <v>#NAME?</v>
      </c>
      <c r="BL196" s="6"/>
    </row>
    <row r="197" spans="25:64" ht="12.75">
      <c r="Y197" s="10"/>
      <c r="Z197" s="10"/>
      <c r="AA197" s="10"/>
      <c r="AB197" s="10"/>
      <c r="AC197" s="10"/>
      <c r="AE197" s="10" t="str">
        <f t="shared" si="31"/>
        <v>zzz</v>
      </c>
      <c r="AF197" s="10" t="str">
        <f t="shared" si="32"/>
        <v>zzz</v>
      </c>
      <c r="AG197" s="10" t="str">
        <f t="shared" si="33"/>
        <v>zzz</v>
      </c>
      <c r="AH197" s="10" t="str">
        <f t="shared" si="34"/>
        <v>zzz</v>
      </c>
      <c r="AI197" s="10" t="str">
        <f t="shared" si="35"/>
        <v>zzz</v>
      </c>
      <c r="AQ197" s="10"/>
      <c r="AR197" s="10"/>
      <c r="AS197" s="10"/>
      <c r="AT197" s="10"/>
      <c r="AU197" s="10"/>
      <c r="AW197" s="10">
        <f t="shared" si="36"/>
        <v>0</v>
      </c>
      <c r="AX197" s="2" t="e">
        <f t="shared" ca="1" si="37"/>
        <v>#NAME?</v>
      </c>
      <c r="AY197" s="10">
        <f t="shared" si="38"/>
        <v>0</v>
      </c>
      <c r="AZ197" s="2" t="e">
        <f t="shared" ca="1" si="39"/>
        <v>#NAME?</v>
      </c>
      <c r="BA197" s="10">
        <f t="shared" si="40"/>
        <v>0</v>
      </c>
      <c r="BB197" s="2" t="e">
        <f t="shared" ca="1" si="41"/>
        <v>#NAME?</v>
      </c>
      <c r="BC197" s="10">
        <f t="shared" si="42"/>
        <v>0</v>
      </c>
      <c r="BD197" s="2" t="e">
        <f t="shared" ca="1" si="43"/>
        <v>#NAME?</v>
      </c>
      <c r="BE197" s="10">
        <f t="shared" si="44"/>
        <v>0</v>
      </c>
      <c r="BF197" s="2" t="e">
        <f t="shared" ca="1" si="45"/>
        <v>#NAME?</v>
      </c>
      <c r="BL197" s="6"/>
    </row>
    <row r="198" spans="25:64" ht="12.75">
      <c r="Y198" s="10"/>
      <c r="Z198" s="10"/>
      <c r="AA198" s="10"/>
      <c r="AB198" s="10"/>
      <c r="AC198" s="10"/>
      <c r="AE198" s="10" t="str">
        <f t="shared" si="31"/>
        <v>zzz</v>
      </c>
      <c r="AF198" s="10" t="str">
        <f t="shared" si="32"/>
        <v>zzz</v>
      </c>
      <c r="AG198" s="10" t="str">
        <f t="shared" si="33"/>
        <v>zzz</v>
      </c>
      <c r="AH198" s="10" t="str">
        <f t="shared" si="34"/>
        <v>zzz</v>
      </c>
      <c r="AI198" s="10" t="str">
        <f t="shared" si="35"/>
        <v>zzz</v>
      </c>
      <c r="AQ198" s="10"/>
      <c r="AR198" s="10"/>
      <c r="AS198" s="10"/>
      <c r="AT198" s="10"/>
      <c r="AU198" s="10"/>
      <c r="AW198" s="10">
        <f t="shared" si="36"/>
        <v>0</v>
      </c>
      <c r="AX198" s="2" t="e">
        <f t="shared" ca="1" si="37"/>
        <v>#NAME?</v>
      </c>
      <c r="AY198" s="10">
        <f t="shared" si="38"/>
        <v>0</v>
      </c>
      <c r="AZ198" s="2" t="e">
        <f t="shared" ca="1" si="39"/>
        <v>#NAME?</v>
      </c>
      <c r="BA198" s="10">
        <f t="shared" si="40"/>
        <v>0</v>
      </c>
      <c r="BB198" s="2" t="e">
        <f t="shared" ca="1" si="41"/>
        <v>#NAME?</v>
      </c>
      <c r="BC198" s="10">
        <f t="shared" si="42"/>
        <v>0</v>
      </c>
      <c r="BD198" s="2" t="e">
        <f t="shared" ca="1" si="43"/>
        <v>#NAME?</v>
      </c>
      <c r="BE198" s="10">
        <f t="shared" si="44"/>
        <v>0</v>
      </c>
      <c r="BF198" s="2" t="e">
        <f t="shared" ca="1" si="45"/>
        <v>#NAME?</v>
      </c>
      <c r="BL198" s="6"/>
    </row>
    <row r="199" spans="25:64" ht="12.75">
      <c r="Y199" s="10"/>
      <c r="Z199" s="10"/>
      <c r="AA199" s="10"/>
      <c r="AB199" s="10"/>
      <c r="AC199" s="10"/>
      <c r="AE199" s="10" t="str">
        <f t="shared" si="31"/>
        <v>zzz</v>
      </c>
      <c r="AF199" s="10" t="str">
        <f t="shared" si="32"/>
        <v>zzz</v>
      </c>
      <c r="AG199" s="10" t="str">
        <f t="shared" si="33"/>
        <v>zzz</v>
      </c>
      <c r="AH199" s="10" t="str">
        <f t="shared" si="34"/>
        <v>zzz</v>
      </c>
      <c r="AI199" s="10" t="str">
        <f t="shared" si="35"/>
        <v>zzz</v>
      </c>
      <c r="AQ199" s="10"/>
      <c r="AR199" s="10"/>
      <c r="AS199" s="10"/>
      <c r="AT199" s="10"/>
      <c r="AU199" s="10"/>
      <c r="AW199" s="10">
        <f t="shared" si="36"/>
        <v>0</v>
      </c>
      <c r="AX199" s="2" t="e">
        <f t="shared" ca="1" si="37"/>
        <v>#NAME?</v>
      </c>
      <c r="AY199" s="10">
        <f t="shared" si="38"/>
        <v>0</v>
      </c>
      <c r="AZ199" s="2" t="e">
        <f t="shared" ca="1" si="39"/>
        <v>#NAME?</v>
      </c>
      <c r="BA199" s="10">
        <f t="shared" si="40"/>
        <v>0</v>
      </c>
      <c r="BB199" s="2" t="e">
        <f t="shared" ca="1" si="41"/>
        <v>#NAME?</v>
      </c>
      <c r="BC199" s="10">
        <f t="shared" si="42"/>
        <v>0</v>
      </c>
      <c r="BD199" s="2" t="e">
        <f t="shared" ca="1" si="43"/>
        <v>#NAME?</v>
      </c>
      <c r="BE199" s="10">
        <f t="shared" si="44"/>
        <v>0</v>
      </c>
      <c r="BF199" s="2" t="e">
        <f t="shared" ca="1" si="45"/>
        <v>#NAME?</v>
      </c>
      <c r="BL199" s="6"/>
    </row>
    <row r="200" spans="25:64" ht="12.75">
      <c r="Y200" s="10"/>
      <c r="Z200" s="10"/>
      <c r="AA200" s="10"/>
      <c r="AB200" s="10"/>
      <c r="AC200" s="10"/>
      <c r="AE200" s="10" t="str">
        <f t="shared" si="31"/>
        <v>zzz</v>
      </c>
      <c r="AF200" s="10" t="str">
        <f t="shared" si="32"/>
        <v>zzz</v>
      </c>
      <c r="AG200" s="10" t="str">
        <f t="shared" si="33"/>
        <v>zzz</v>
      </c>
      <c r="AH200" s="10" t="str">
        <f t="shared" si="34"/>
        <v>zzz</v>
      </c>
      <c r="AI200" s="10" t="str">
        <f t="shared" si="35"/>
        <v>zzz</v>
      </c>
      <c r="AQ200" s="10"/>
      <c r="AR200" s="10"/>
      <c r="AS200" s="10"/>
      <c r="AT200" s="10"/>
      <c r="AU200" s="10"/>
      <c r="AW200" s="10">
        <f t="shared" si="36"/>
        <v>0</v>
      </c>
      <c r="AX200" s="2" t="e">
        <f t="shared" ca="1" si="37"/>
        <v>#NAME?</v>
      </c>
      <c r="AY200" s="10">
        <f t="shared" si="38"/>
        <v>0</v>
      </c>
      <c r="AZ200" s="2" t="e">
        <f t="shared" ca="1" si="39"/>
        <v>#NAME?</v>
      </c>
      <c r="BA200" s="10">
        <f t="shared" si="40"/>
        <v>0</v>
      </c>
      <c r="BB200" s="2" t="e">
        <f t="shared" ca="1" si="41"/>
        <v>#NAME?</v>
      </c>
      <c r="BC200" s="10">
        <f t="shared" si="42"/>
        <v>0</v>
      </c>
      <c r="BD200" s="2" t="e">
        <f t="shared" ca="1" si="43"/>
        <v>#NAME?</v>
      </c>
      <c r="BE200" s="10">
        <f t="shared" si="44"/>
        <v>0</v>
      </c>
      <c r="BF200" s="2" t="e">
        <f t="shared" ca="1" si="45"/>
        <v>#NAME?</v>
      </c>
      <c r="BL200" s="6"/>
    </row>
    <row r="201" spans="25:64" ht="12.75">
      <c r="Y201" s="10"/>
      <c r="Z201" s="10"/>
      <c r="AA201" s="10"/>
      <c r="AB201" s="10"/>
      <c r="AC201" s="10"/>
      <c r="AE201" s="10" t="str">
        <f t="shared" si="31"/>
        <v>zzz</v>
      </c>
      <c r="AF201" s="10" t="str">
        <f t="shared" si="32"/>
        <v>zzz</v>
      </c>
      <c r="AG201" s="10" t="str">
        <f t="shared" si="33"/>
        <v>zzz</v>
      </c>
      <c r="AH201" s="10" t="str">
        <f t="shared" si="34"/>
        <v>zzz</v>
      </c>
      <c r="AI201" s="10" t="str">
        <f t="shared" si="35"/>
        <v>zzz</v>
      </c>
      <c r="AQ201" s="10"/>
      <c r="AR201" s="10"/>
      <c r="AS201" s="10"/>
      <c r="AT201" s="10"/>
      <c r="AU201" s="10"/>
      <c r="AW201" s="10">
        <f t="shared" si="36"/>
        <v>0</v>
      </c>
      <c r="AX201" s="2" t="e">
        <f t="shared" ca="1" si="37"/>
        <v>#NAME?</v>
      </c>
      <c r="AY201" s="10">
        <f t="shared" si="38"/>
        <v>0</v>
      </c>
      <c r="AZ201" s="2" t="e">
        <f t="shared" ca="1" si="39"/>
        <v>#NAME?</v>
      </c>
      <c r="BA201" s="10">
        <f t="shared" si="40"/>
        <v>0</v>
      </c>
      <c r="BB201" s="2" t="e">
        <f t="shared" ca="1" si="41"/>
        <v>#NAME?</v>
      </c>
      <c r="BC201" s="10">
        <f t="shared" si="42"/>
        <v>0</v>
      </c>
      <c r="BD201" s="2" t="e">
        <f t="shared" ca="1" si="43"/>
        <v>#NAME?</v>
      </c>
      <c r="BE201" s="10">
        <f t="shared" si="44"/>
        <v>0</v>
      </c>
      <c r="BF201" s="2" t="e">
        <f t="shared" ca="1" si="45"/>
        <v>#NAME?</v>
      </c>
      <c r="BL201" s="6"/>
    </row>
    <row r="202" spans="25:64" ht="12.75">
      <c r="Y202" s="10"/>
      <c r="Z202" s="10"/>
      <c r="AA202" s="10"/>
      <c r="AB202" s="10"/>
      <c r="AC202" s="10"/>
      <c r="AE202" s="10" t="str">
        <f t="shared" si="31"/>
        <v>zzz</v>
      </c>
      <c r="AF202" s="10" t="str">
        <f t="shared" si="32"/>
        <v>zzz</v>
      </c>
      <c r="AG202" s="10" t="str">
        <f t="shared" si="33"/>
        <v>zzz</v>
      </c>
      <c r="AH202" s="10" t="str">
        <f t="shared" si="34"/>
        <v>zzz</v>
      </c>
      <c r="AI202" s="10" t="str">
        <f t="shared" si="35"/>
        <v>zzz</v>
      </c>
      <c r="AQ202" s="10"/>
      <c r="AR202" s="10"/>
      <c r="AS202" s="10"/>
      <c r="AT202" s="10"/>
      <c r="AU202" s="10"/>
      <c r="AW202" s="10">
        <f t="shared" si="36"/>
        <v>0</v>
      </c>
      <c r="AX202" s="2" t="e">
        <f t="shared" ca="1" si="37"/>
        <v>#NAME?</v>
      </c>
      <c r="AY202" s="10">
        <f t="shared" si="38"/>
        <v>0</v>
      </c>
      <c r="AZ202" s="2" t="e">
        <f t="shared" ca="1" si="39"/>
        <v>#NAME?</v>
      </c>
      <c r="BA202" s="10">
        <f t="shared" si="40"/>
        <v>0</v>
      </c>
      <c r="BB202" s="2" t="e">
        <f t="shared" ca="1" si="41"/>
        <v>#NAME?</v>
      </c>
      <c r="BC202" s="10">
        <f t="shared" si="42"/>
        <v>0</v>
      </c>
      <c r="BD202" s="2" t="e">
        <f t="shared" ca="1" si="43"/>
        <v>#NAME?</v>
      </c>
      <c r="BE202" s="10">
        <f t="shared" si="44"/>
        <v>0</v>
      </c>
      <c r="BF202" s="2" t="e">
        <f t="shared" ca="1" si="45"/>
        <v>#NAME?</v>
      </c>
      <c r="BL202" s="6"/>
    </row>
    <row r="203" spans="25:64" ht="12.75">
      <c r="Y203" s="10"/>
      <c r="Z203" s="10"/>
      <c r="AA203" s="10"/>
      <c r="AB203" s="10"/>
      <c r="AC203" s="10"/>
      <c r="AE203" s="10" t="str">
        <f t="shared" si="31"/>
        <v>zzz</v>
      </c>
      <c r="AF203" s="10" t="str">
        <f t="shared" si="32"/>
        <v>zzz</v>
      </c>
      <c r="AG203" s="10" t="str">
        <f t="shared" si="33"/>
        <v>zzz</v>
      </c>
      <c r="AH203" s="10" t="str">
        <f t="shared" si="34"/>
        <v>zzz</v>
      </c>
      <c r="AI203" s="10" t="str">
        <f t="shared" si="35"/>
        <v>zzz</v>
      </c>
      <c r="AQ203" s="10"/>
      <c r="AR203" s="10"/>
      <c r="AS203" s="10"/>
      <c r="AT203" s="10"/>
      <c r="AU203" s="10"/>
      <c r="AW203" s="10">
        <f t="shared" si="36"/>
        <v>0</v>
      </c>
      <c r="AX203" s="2" t="e">
        <f t="shared" ca="1" si="37"/>
        <v>#NAME?</v>
      </c>
      <c r="AY203" s="10">
        <f t="shared" si="38"/>
        <v>0</v>
      </c>
      <c r="AZ203" s="2" t="e">
        <f t="shared" ca="1" si="39"/>
        <v>#NAME?</v>
      </c>
      <c r="BA203" s="10">
        <f t="shared" si="40"/>
        <v>0</v>
      </c>
      <c r="BB203" s="2" t="e">
        <f t="shared" ca="1" si="41"/>
        <v>#NAME?</v>
      </c>
      <c r="BC203" s="10">
        <f t="shared" si="42"/>
        <v>0</v>
      </c>
      <c r="BD203" s="2" t="e">
        <f t="shared" ca="1" si="43"/>
        <v>#NAME?</v>
      </c>
      <c r="BE203" s="10">
        <f t="shared" si="44"/>
        <v>0</v>
      </c>
      <c r="BF203" s="2" t="e">
        <f t="shared" ca="1" si="45"/>
        <v>#NAME?</v>
      </c>
      <c r="BL203" s="6"/>
    </row>
    <row r="204" spans="25:64" ht="12.75">
      <c r="Y204" s="10"/>
      <c r="Z204" s="10"/>
      <c r="AA204" s="10"/>
      <c r="AB204" s="10"/>
      <c r="AC204" s="10"/>
      <c r="AE204" s="10" t="str">
        <f t="shared" si="31"/>
        <v>zzz</v>
      </c>
      <c r="AF204" s="10" t="str">
        <f t="shared" si="32"/>
        <v>zzz</v>
      </c>
      <c r="AG204" s="10" t="str">
        <f t="shared" si="33"/>
        <v>zzz</v>
      </c>
      <c r="AH204" s="10" t="str">
        <f t="shared" si="34"/>
        <v>zzz</v>
      </c>
      <c r="AI204" s="10" t="str">
        <f t="shared" si="35"/>
        <v>zzz</v>
      </c>
      <c r="AQ204" s="10"/>
      <c r="AR204" s="10"/>
      <c r="AS204" s="10"/>
      <c r="AT204" s="10"/>
      <c r="AU204" s="10"/>
      <c r="AW204" s="10">
        <f t="shared" si="36"/>
        <v>0</v>
      </c>
      <c r="AX204" s="2" t="e">
        <f t="shared" ca="1" si="37"/>
        <v>#NAME?</v>
      </c>
      <c r="AY204" s="10">
        <f t="shared" si="38"/>
        <v>0</v>
      </c>
      <c r="AZ204" s="2" t="e">
        <f t="shared" ca="1" si="39"/>
        <v>#NAME?</v>
      </c>
      <c r="BA204" s="10">
        <f t="shared" si="40"/>
        <v>0</v>
      </c>
      <c r="BB204" s="2" t="e">
        <f t="shared" ca="1" si="41"/>
        <v>#NAME?</v>
      </c>
      <c r="BC204" s="10">
        <f t="shared" si="42"/>
        <v>0</v>
      </c>
      <c r="BD204" s="2" t="e">
        <f t="shared" ca="1" si="43"/>
        <v>#NAME?</v>
      </c>
      <c r="BE204" s="10">
        <f t="shared" si="44"/>
        <v>0</v>
      </c>
      <c r="BF204" s="2" t="e">
        <f t="shared" ca="1" si="45"/>
        <v>#NAME?</v>
      </c>
      <c r="BL204" s="6"/>
    </row>
    <row r="205" spans="25:64" ht="12.75">
      <c r="Y205" s="10"/>
      <c r="Z205" s="10"/>
      <c r="AA205" s="10"/>
      <c r="AB205" s="10"/>
      <c r="AC205" s="10"/>
      <c r="AE205" s="10" t="str">
        <f t="shared" si="31"/>
        <v>zzz</v>
      </c>
      <c r="AF205" s="10" t="str">
        <f t="shared" si="32"/>
        <v>zzz</v>
      </c>
      <c r="AG205" s="10" t="str">
        <f t="shared" si="33"/>
        <v>zzz</v>
      </c>
      <c r="AH205" s="10" t="str">
        <f t="shared" si="34"/>
        <v>zzz</v>
      </c>
      <c r="AI205" s="10" t="str">
        <f t="shared" si="35"/>
        <v>zzz</v>
      </c>
      <c r="AQ205" s="10"/>
      <c r="AR205" s="10"/>
      <c r="AS205" s="10"/>
      <c r="AT205" s="10"/>
      <c r="AU205" s="10"/>
      <c r="AW205" s="10">
        <f t="shared" si="36"/>
        <v>0</v>
      </c>
      <c r="AX205" s="2" t="e">
        <f t="shared" ca="1" si="37"/>
        <v>#NAME?</v>
      </c>
      <c r="AY205" s="10">
        <f t="shared" si="38"/>
        <v>0</v>
      </c>
      <c r="AZ205" s="2" t="e">
        <f t="shared" ca="1" si="39"/>
        <v>#NAME?</v>
      </c>
      <c r="BA205" s="10">
        <f t="shared" si="40"/>
        <v>0</v>
      </c>
      <c r="BB205" s="2" t="e">
        <f t="shared" ca="1" si="41"/>
        <v>#NAME?</v>
      </c>
      <c r="BC205" s="10">
        <f t="shared" si="42"/>
        <v>0</v>
      </c>
      <c r="BD205" s="2" t="e">
        <f t="shared" ca="1" si="43"/>
        <v>#NAME?</v>
      </c>
      <c r="BE205" s="10">
        <f t="shared" si="44"/>
        <v>0</v>
      </c>
      <c r="BF205" s="2" t="e">
        <f t="shared" ca="1" si="45"/>
        <v>#NAME?</v>
      </c>
      <c r="BL205" s="6"/>
    </row>
    <row r="206" spans="25:64" ht="12.75">
      <c r="Y206" s="10"/>
      <c r="Z206" s="10"/>
      <c r="AA206" s="10"/>
      <c r="AB206" s="10"/>
      <c r="AC206" s="10"/>
      <c r="AE206" s="10" t="str">
        <f t="shared" si="31"/>
        <v>zzz</v>
      </c>
      <c r="AF206" s="10" t="str">
        <f t="shared" si="32"/>
        <v>zzz</v>
      </c>
      <c r="AG206" s="10" t="str">
        <f t="shared" si="33"/>
        <v>zzz</v>
      </c>
      <c r="AH206" s="10" t="str">
        <f t="shared" si="34"/>
        <v>zzz</v>
      </c>
      <c r="AI206" s="10" t="str">
        <f t="shared" si="35"/>
        <v>zzz</v>
      </c>
      <c r="AQ206" s="10"/>
      <c r="AR206" s="10"/>
      <c r="AS206" s="10"/>
      <c r="AT206" s="10"/>
      <c r="AU206" s="10"/>
      <c r="AW206" s="10">
        <f t="shared" si="36"/>
        <v>0</v>
      </c>
      <c r="AX206" s="2" t="e">
        <f t="shared" ca="1" si="37"/>
        <v>#NAME?</v>
      </c>
      <c r="AY206" s="10">
        <f t="shared" si="38"/>
        <v>0</v>
      </c>
      <c r="AZ206" s="2" t="e">
        <f t="shared" ca="1" si="39"/>
        <v>#NAME?</v>
      </c>
      <c r="BA206" s="10">
        <f t="shared" si="40"/>
        <v>0</v>
      </c>
      <c r="BB206" s="2" t="e">
        <f t="shared" ca="1" si="41"/>
        <v>#NAME?</v>
      </c>
      <c r="BC206" s="10">
        <f t="shared" si="42"/>
        <v>0</v>
      </c>
      <c r="BD206" s="2" t="e">
        <f t="shared" ca="1" si="43"/>
        <v>#NAME?</v>
      </c>
      <c r="BE206" s="10">
        <f t="shared" si="44"/>
        <v>0</v>
      </c>
      <c r="BF206" s="2" t="e">
        <f t="shared" ca="1" si="45"/>
        <v>#NAME?</v>
      </c>
      <c r="BL206" s="6"/>
    </row>
    <row r="207" spans="25:64" ht="12.75">
      <c r="Y207" s="10"/>
      <c r="Z207" s="10"/>
      <c r="AA207" s="10"/>
      <c r="AB207" s="10"/>
      <c r="AC207" s="10"/>
      <c r="AE207" s="10" t="str">
        <f t="shared" si="31"/>
        <v>zzz</v>
      </c>
      <c r="AF207" s="10" t="str">
        <f t="shared" si="32"/>
        <v>zzz</v>
      </c>
      <c r="AG207" s="10" t="str">
        <f t="shared" si="33"/>
        <v>zzz</v>
      </c>
      <c r="AH207" s="10" t="str">
        <f t="shared" si="34"/>
        <v>zzz</v>
      </c>
      <c r="AI207" s="10" t="str">
        <f t="shared" si="35"/>
        <v>zzz</v>
      </c>
      <c r="AQ207" s="10"/>
      <c r="AR207" s="10"/>
      <c r="AS207" s="10"/>
      <c r="AT207" s="10"/>
      <c r="AU207" s="10"/>
      <c r="AW207" s="10">
        <f t="shared" si="36"/>
        <v>0</v>
      </c>
      <c r="AX207" s="2" t="e">
        <f t="shared" ca="1" si="37"/>
        <v>#NAME?</v>
      </c>
      <c r="AY207" s="10">
        <f t="shared" si="38"/>
        <v>0</v>
      </c>
      <c r="AZ207" s="2" t="e">
        <f t="shared" ca="1" si="39"/>
        <v>#NAME?</v>
      </c>
      <c r="BA207" s="10">
        <f t="shared" si="40"/>
        <v>0</v>
      </c>
      <c r="BB207" s="2" t="e">
        <f t="shared" ca="1" si="41"/>
        <v>#NAME?</v>
      </c>
      <c r="BC207" s="10">
        <f t="shared" si="42"/>
        <v>0</v>
      </c>
      <c r="BD207" s="2" t="e">
        <f t="shared" ca="1" si="43"/>
        <v>#NAME?</v>
      </c>
      <c r="BE207" s="10">
        <f t="shared" si="44"/>
        <v>0</v>
      </c>
      <c r="BF207" s="2" t="e">
        <f t="shared" ca="1" si="45"/>
        <v>#NAME?</v>
      </c>
      <c r="BL207" s="6"/>
    </row>
    <row r="208" spans="25:64" ht="12.75">
      <c r="Y208" s="10"/>
      <c r="Z208" s="10"/>
      <c r="AA208" s="10"/>
      <c r="AB208" s="10"/>
      <c r="AC208" s="10"/>
      <c r="AE208" s="10" t="str">
        <f t="shared" si="31"/>
        <v>zzz</v>
      </c>
      <c r="AF208" s="10" t="str">
        <f t="shared" si="32"/>
        <v>zzz</v>
      </c>
      <c r="AG208" s="10" t="str">
        <f t="shared" si="33"/>
        <v>zzz</v>
      </c>
      <c r="AH208" s="10" t="str">
        <f t="shared" si="34"/>
        <v>zzz</v>
      </c>
      <c r="AI208" s="10" t="str">
        <f t="shared" si="35"/>
        <v>zzz</v>
      </c>
      <c r="AQ208" s="10"/>
      <c r="AR208" s="10"/>
      <c r="AS208" s="10"/>
      <c r="AT208" s="10"/>
      <c r="AU208" s="10"/>
      <c r="AW208" s="10">
        <f t="shared" si="36"/>
        <v>0</v>
      </c>
      <c r="AX208" s="2" t="e">
        <f t="shared" ca="1" si="37"/>
        <v>#NAME?</v>
      </c>
      <c r="AY208" s="10">
        <f t="shared" si="38"/>
        <v>0</v>
      </c>
      <c r="AZ208" s="2" t="e">
        <f t="shared" ca="1" si="39"/>
        <v>#NAME?</v>
      </c>
      <c r="BA208" s="10">
        <f t="shared" si="40"/>
        <v>0</v>
      </c>
      <c r="BB208" s="2" t="e">
        <f t="shared" ca="1" si="41"/>
        <v>#NAME?</v>
      </c>
      <c r="BC208" s="10">
        <f t="shared" si="42"/>
        <v>0</v>
      </c>
      <c r="BD208" s="2" t="e">
        <f t="shared" ca="1" si="43"/>
        <v>#NAME?</v>
      </c>
      <c r="BE208" s="10">
        <f t="shared" si="44"/>
        <v>0</v>
      </c>
      <c r="BF208" s="2" t="e">
        <f t="shared" ca="1" si="45"/>
        <v>#NAME?</v>
      </c>
      <c r="BL208" s="6"/>
    </row>
    <row r="209" spans="25:64" ht="12.75">
      <c r="Y209" s="10"/>
      <c r="Z209" s="10"/>
      <c r="AA209" s="10"/>
      <c r="AB209" s="10"/>
      <c r="AC209" s="10"/>
      <c r="AE209" s="10" t="str">
        <f t="shared" si="31"/>
        <v>zzz</v>
      </c>
      <c r="AF209" s="10" t="str">
        <f t="shared" si="32"/>
        <v>zzz</v>
      </c>
      <c r="AG209" s="10" t="str">
        <f t="shared" si="33"/>
        <v>zzz</v>
      </c>
      <c r="AH209" s="10" t="str">
        <f t="shared" si="34"/>
        <v>zzz</v>
      </c>
      <c r="AI209" s="10" t="str">
        <f t="shared" si="35"/>
        <v>zzz</v>
      </c>
      <c r="AQ209" s="10"/>
      <c r="AR209" s="10"/>
      <c r="AS209" s="10"/>
      <c r="AT209" s="10"/>
      <c r="AU209" s="10"/>
      <c r="AW209" s="10">
        <f t="shared" si="36"/>
        <v>0</v>
      </c>
      <c r="AX209" s="2" t="e">
        <f t="shared" ca="1" si="37"/>
        <v>#NAME?</v>
      </c>
      <c r="AY209" s="10">
        <f t="shared" si="38"/>
        <v>0</v>
      </c>
      <c r="AZ209" s="2" t="e">
        <f t="shared" ca="1" si="39"/>
        <v>#NAME?</v>
      </c>
      <c r="BA209" s="10">
        <f t="shared" si="40"/>
        <v>0</v>
      </c>
      <c r="BB209" s="2" t="e">
        <f t="shared" ca="1" si="41"/>
        <v>#NAME?</v>
      </c>
      <c r="BC209" s="10">
        <f t="shared" si="42"/>
        <v>0</v>
      </c>
      <c r="BD209" s="2" t="e">
        <f t="shared" ca="1" si="43"/>
        <v>#NAME?</v>
      </c>
      <c r="BE209" s="10">
        <f t="shared" si="44"/>
        <v>0</v>
      </c>
      <c r="BF209" s="2" t="e">
        <f t="shared" ca="1" si="45"/>
        <v>#NAME?</v>
      </c>
      <c r="BL209" s="6"/>
    </row>
    <row r="210" spans="25:64" ht="12.75">
      <c r="Y210" s="10"/>
      <c r="Z210" s="10"/>
      <c r="AA210" s="10"/>
      <c r="AB210" s="10"/>
      <c r="AC210" s="10"/>
      <c r="AE210" s="10" t="str">
        <f t="shared" si="31"/>
        <v>zzz</v>
      </c>
      <c r="AF210" s="10" t="str">
        <f t="shared" si="32"/>
        <v>zzz</v>
      </c>
      <c r="AG210" s="10" t="str">
        <f t="shared" si="33"/>
        <v>zzz</v>
      </c>
      <c r="AH210" s="10" t="str">
        <f t="shared" si="34"/>
        <v>zzz</v>
      </c>
      <c r="AI210" s="10" t="str">
        <f t="shared" si="35"/>
        <v>zzz</v>
      </c>
      <c r="AQ210" s="10"/>
      <c r="AR210" s="10"/>
      <c r="AS210" s="10"/>
      <c r="AT210" s="10"/>
      <c r="AU210" s="10"/>
      <c r="AW210" s="10">
        <f t="shared" si="36"/>
        <v>0</v>
      </c>
      <c r="AX210" s="2" t="e">
        <f t="shared" ca="1" si="37"/>
        <v>#NAME?</v>
      </c>
      <c r="AY210" s="10">
        <f t="shared" si="38"/>
        <v>0</v>
      </c>
      <c r="AZ210" s="2" t="e">
        <f t="shared" ca="1" si="39"/>
        <v>#NAME?</v>
      </c>
      <c r="BA210" s="10">
        <f t="shared" si="40"/>
        <v>0</v>
      </c>
      <c r="BB210" s="2" t="e">
        <f t="shared" ca="1" si="41"/>
        <v>#NAME?</v>
      </c>
      <c r="BC210" s="10">
        <f t="shared" si="42"/>
        <v>0</v>
      </c>
      <c r="BD210" s="2" t="e">
        <f t="shared" ca="1" si="43"/>
        <v>#NAME?</v>
      </c>
      <c r="BE210" s="10">
        <f t="shared" si="44"/>
        <v>0</v>
      </c>
      <c r="BF210" s="2" t="e">
        <f t="shared" ca="1" si="45"/>
        <v>#NAME?</v>
      </c>
      <c r="BL210" s="6"/>
    </row>
    <row r="211" spans="25:64" ht="12.75">
      <c r="Y211" s="10"/>
      <c r="Z211" s="10"/>
      <c r="AA211" s="10"/>
      <c r="AB211" s="10"/>
      <c r="AC211" s="10"/>
      <c r="AE211" s="10" t="str">
        <f t="shared" si="31"/>
        <v>zzz</v>
      </c>
      <c r="AF211" s="10" t="str">
        <f t="shared" si="32"/>
        <v>zzz</v>
      </c>
      <c r="AG211" s="10" t="str">
        <f t="shared" si="33"/>
        <v>zzz</v>
      </c>
      <c r="AH211" s="10" t="str">
        <f t="shared" si="34"/>
        <v>zzz</v>
      </c>
      <c r="AI211" s="10" t="str">
        <f t="shared" si="35"/>
        <v>zzz</v>
      </c>
      <c r="AQ211" s="10"/>
      <c r="AR211" s="10"/>
      <c r="AS211" s="10"/>
      <c r="AT211" s="10"/>
      <c r="AU211" s="10"/>
      <c r="AW211" s="10">
        <f t="shared" si="36"/>
        <v>0</v>
      </c>
      <c r="AX211" s="2" t="e">
        <f t="shared" ca="1" si="37"/>
        <v>#NAME?</v>
      </c>
      <c r="AY211" s="10">
        <f t="shared" si="38"/>
        <v>0</v>
      </c>
      <c r="AZ211" s="2" t="e">
        <f t="shared" ca="1" si="39"/>
        <v>#NAME?</v>
      </c>
      <c r="BA211" s="10">
        <f t="shared" si="40"/>
        <v>0</v>
      </c>
      <c r="BB211" s="2" t="e">
        <f t="shared" ca="1" si="41"/>
        <v>#NAME?</v>
      </c>
      <c r="BC211" s="10">
        <f t="shared" si="42"/>
        <v>0</v>
      </c>
      <c r="BD211" s="2" t="e">
        <f t="shared" ca="1" si="43"/>
        <v>#NAME?</v>
      </c>
      <c r="BE211" s="10">
        <f t="shared" si="44"/>
        <v>0</v>
      </c>
      <c r="BF211" s="2" t="e">
        <f t="shared" ca="1" si="45"/>
        <v>#NAME?</v>
      </c>
      <c r="BL211" s="6"/>
    </row>
    <row r="212" spans="25:64" ht="12.75">
      <c r="Y212" s="10"/>
      <c r="Z212" s="10"/>
      <c r="AA212" s="10"/>
      <c r="AB212" s="10"/>
      <c r="AC212" s="10"/>
      <c r="AE212" s="10" t="str">
        <f t="shared" si="31"/>
        <v>zzz</v>
      </c>
      <c r="AF212" s="10" t="str">
        <f t="shared" si="32"/>
        <v>zzz</v>
      </c>
      <c r="AG212" s="10" t="str">
        <f t="shared" si="33"/>
        <v>zzz</v>
      </c>
      <c r="AH212" s="10" t="str">
        <f t="shared" si="34"/>
        <v>zzz</v>
      </c>
      <c r="AI212" s="10" t="str">
        <f t="shared" si="35"/>
        <v>zzz</v>
      </c>
      <c r="AQ212" s="10"/>
      <c r="AR212" s="10"/>
      <c r="AS212" s="10"/>
      <c r="AT212" s="10"/>
      <c r="AU212" s="10"/>
      <c r="AW212" s="10">
        <f t="shared" si="36"/>
        <v>0</v>
      </c>
      <c r="AX212" s="2" t="e">
        <f t="shared" ca="1" si="37"/>
        <v>#NAME?</v>
      </c>
      <c r="AY212" s="10">
        <f t="shared" si="38"/>
        <v>0</v>
      </c>
      <c r="AZ212" s="2" t="e">
        <f t="shared" ca="1" si="39"/>
        <v>#NAME?</v>
      </c>
      <c r="BA212" s="10">
        <f t="shared" si="40"/>
        <v>0</v>
      </c>
      <c r="BB212" s="2" t="e">
        <f t="shared" ca="1" si="41"/>
        <v>#NAME?</v>
      </c>
      <c r="BC212" s="10">
        <f t="shared" si="42"/>
        <v>0</v>
      </c>
      <c r="BD212" s="2" t="e">
        <f t="shared" ca="1" si="43"/>
        <v>#NAME?</v>
      </c>
      <c r="BE212" s="10">
        <f t="shared" si="44"/>
        <v>0</v>
      </c>
      <c r="BF212" s="2" t="e">
        <f t="shared" ca="1" si="45"/>
        <v>#NAME?</v>
      </c>
      <c r="BL212" s="6"/>
    </row>
    <row r="213" spans="25:64" ht="12.75">
      <c r="Y213" s="10"/>
      <c r="Z213" s="10"/>
      <c r="AA213" s="10"/>
      <c r="AB213" s="10"/>
      <c r="AC213" s="10"/>
      <c r="AE213" s="10" t="str">
        <f t="shared" ref="AE213:AE244" si="46">IF(OR(Y213="---",Y213=""),"zzz",Y213)</f>
        <v>zzz</v>
      </c>
      <c r="AF213" s="10" t="str">
        <f t="shared" ref="AF213:AF244" si="47">IF(OR(Z213="---",Z213=""),"zzz",Z213)</f>
        <v>zzz</v>
      </c>
      <c r="AG213" s="10" t="str">
        <f t="shared" ref="AG213:AG244" si="48">IF(OR(AA213="---",AA213=""),"zzz",AA213)</f>
        <v>zzz</v>
      </c>
      <c r="AH213" s="10" t="str">
        <f t="shared" ref="AH213:AH244" si="49">IF(OR(AB213="---",AB213=""),"zzz",AB213)</f>
        <v>zzz</v>
      </c>
      <c r="AI213" s="10" t="str">
        <f t="shared" ref="AI213:AI244" si="50">IF(OR(AC213="---",AC213=""),"zzz",AC213)</f>
        <v>zzz</v>
      </c>
      <c r="AQ213" s="10"/>
      <c r="AR213" s="10"/>
      <c r="AS213" s="10"/>
      <c r="AT213" s="10"/>
      <c r="AU213" s="10"/>
      <c r="AW213" s="10">
        <f t="shared" si="36"/>
        <v>0</v>
      </c>
      <c r="AX213" s="2" t="e">
        <f t="shared" ca="1" si="37"/>
        <v>#NAME?</v>
      </c>
      <c r="AY213" s="10">
        <f t="shared" si="38"/>
        <v>0</v>
      </c>
      <c r="AZ213" s="2" t="e">
        <f t="shared" ca="1" si="39"/>
        <v>#NAME?</v>
      </c>
      <c r="BA213" s="10">
        <f t="shared" si="40"/>
        <v>0</v>
      </c>
      <c r="BB213" s="2" t="e">
        <f t="shared" ca="1" si="41"/>
        <v>#NAME?</v>
      </c>
      <c r="BC213" s="10">
        <f t="shared" si="42"/>
        <v>0</v>
      </c>
      <c r="BD213" s="2" t="e">
        <f t="shared" ca="1" si="43"/>
        <v>#NAME?</v>
      </c>
      <c r="BE213" s="10">
        <f t="shared" si="44"/>
        <v>0</v>
      </c>
      <c r="BF213" s="2" t="e">
        <f t="shared" ca="1" si="45"/>
        <v>#NAME?</v>
      </c>
      <c r="BL213" s="6"/>
    </row>
    <row r="214" spans="25:64" ht="12.75">
      <c r="Y214" s="10"/>
      <c r="Z214" s="10"/>
      <c r="AA214" s="10"/>
      <c r="AB214" s="10"/>
      <c r="AC214" s="10"/>
      <c r="AE214" s="10" t="str">
        <f t="shared" si="46"/>
        <v>zzz</v>
      </c>
      <c r="AF214" s="10" t="str">
        <f t="shared" si="47"/>
        <v>zzz</v>
      </c>
      <c r="AG214" s="10" t="str">
        <f t="shared" si="48"/>
        <v>zzz</v>
      </c>
      <c r="AH214" s="10" t="str">
        <f t="shared" si="49"/>
        <v>zzz</v>
      </c>
      <c r="AI214" s="10" t="str">
        <f t="shared" si="50"/>
        <v>zzz</v>
      </c>
      <c r="AQ214" s="10"/>
      <c r="AR214" s="10"/>
      <c r="AS214" s="10"/>
      <c r="AT214" s="10"/>
      <c r="AU214" s="10"/>
      <c r="AW214" s="10">
        <f t="shared" si="36"/>
        <v>0</v>
      </c>
      <c r="AX214" s="2" t="e">
        <f t="shared" ca="1" si="37"/>
        <v>#NAME?</v>
      </c>
      <c r="AY214" s="10">
        <f t="shared" si="38"/>
        <v>0</v>
      </c>
      <c r="AZ214" s="2" t="e">
        <f t="shared" ca="1" si="39"/>
        <v>#NAME?</v>
      </c>
      <c r="BA214" s="10">
        <f t="shared" si="40"/>
        <v>0</v>
      </c>
      <c r="BB214" s="2" t="e">
        <f t="shared" ca="1" si="41"/>
        <v>#NAME?</v>
      </c>
      <c r="BC214" s="10">
        <f t="shared" si="42"/>
        <v>0</v>
      </c>
      <c r="BD214" s="2" t="e">
        <f t="shared" ca="1" si="43"/>
        <v>#NAME?</v>
      </c>
      <c r="BE214" s="10">
        <f t="shared" si="44"/>
        <v>0</v>
      </c>
      <c r="BF214" s="2" t="e">
        <f t="shared" ca="1" si="45"/>
        <v>#NAME?</v>
      </c>
      <c r="BL214" s="6"/>
    </row>
    <row r="215" spans="25:64" ht="12.75">
      <c r="Y215" s="10"/>
      <c r="Z215" s="10"/>
      <c r="AA215" s="10"/>
      <c r="AB215" s="10"/>
      <c r="AC215" s="10"/>
      <c r="AE215" s="10" t="str">
        <f t="shared" si="46"/>
        <v>zzz</v>
      </c>
      <c r="AF215" s="10" t="str">
        <f t="shared" si="47"/>
        <v>zzz</v>
      </c>
      <c r="AG215" s="10" t="str">
        <f t="shared" si="48"/>
        <v>zzz</v>
      </c>
      <c r="AH215" s="10" t="str">
        <f t="shared" si="49"/>
        <v>zzz</v>
      </c>
      <c r="AI215" s="10" t="str">
        <f t="shared" si="50"/>
        <v>zzz</v>
      </c>
      <c r="AQ215" s="10"/>
      <c r="AR215" s="10"/>
      <c r="AS215" s="10"/>
      <c r="AT215" s="10"/>
      <c r="AU215" s="10"/>
      <c r="AW215" s="10">
        <f t="shared" si="36"/>
        <v>0</v>
      </c>
      <c r="AX215" s="2" t="e">
        <f t="shared" ca="1" si="37"/>
        <v>#NAME?</v>
      </c>
      <c r="AY215" s="10">
        <f t="shared" si="38"/>
        <v>0</v>
      </c>
      <c r="AZ215" s="2" t="e">
        <f t="shared" ca="1" si="39"/>
        <v>#NAME?</v>
      </c>
      <c r="BA215" s="10">
        <f t="shared" si="40"/>
        <v>0</v>
      </c>
      <c r="BB215" s="2" t="e">
        <f t="shared" ca="1" si="41"/>
        <v>#NAME?</v>
      </c>
      <c r="BC215" s="10">
        <f t="shared" si="42"/>
        <v>0</v>
      </c>
      <c r="BD215" s="2" t="e">
        <f t="shared" ca="1" si="43"/>
        <v>#NAME?</v>
      </c>
      <c r="BE215" s="10">
        <f t="shared" si="44"/>
        <v>0</v>
      </c>
      <c r="BF215" s="2" t="e">
        <f t="shared" ca="1" si="45"/>
        <v>#NAME?</v>
      </c>
      <c r="BL215" s="6"/>
    </row>
    <row r="216" spans="25:64" ht="12.75">
      <c r="Y216" s="10"/>
      <c r="Z216" s="10"/>
      <c r="AA216" s="10"/>
      <c r="AB216" s="10"/>
      <c r="AC216" s="10"/>
      <c r="AE216" s="10" t="str">
        <f t="shared" si="46"/>
        <v>zzz</v>
      </c>
      <c r="AF216" s="10" t="str">
        <f t="shared" si="47"/>
        <v>zzz</v>
      </c>
      <c r="AG216" s="10" t="str">
        <f t="shared" si="48"/>
        <v>zzz</v>
      </c>
      <c r="AH216" s="10" t="str">
        <f t="shared" si="49"/>
        <v>zzz</v>
      </c>
      <c r="AI216" s="10" t="str">
        <f t="shared" si="50"/>
        <v>zzz</v>
      </c>
      <c r="AQ216" s="10"/>
      <c r="AR216" s="10"/>
      <c r="AS216" s="10"/>
      <c r="AT216" s="10"/>
      <c r="AU216" s="10"/>
      <c r="AW216" s="10">
        <f t="shared" si="36"/>
        <v>0</v>
      </c>
      <c r="AX216" s="2" t="e">
        <f t="shared" ca="1" si="37"/>
        <v>#NAME?</v>
      </c>
      <c r="AY216" s="10">
        <f t="shared" si="38"/>
        <v>0</v>
      </c>
      <c r="AZ216" s="2" t="e">
        <f t="shared" ca="1" si="39"/>
        <v>#NAME?</v>
      </c>
      <c r="BA216" s="10">
        <f t="shared" si="40"/>
        <v>0</v>
      </c>
      <c r="BB216" s="2" t="e">
        <f t="shared" ca="1" si="41"/>
        <v>#NAME?</v>
      </c>
      <c r="BC216" s="10">
        <f t="shared" si="42"/>
        <v>0</v>
      </c>
      <c r="BD216" s="2" t="e">
        <f t="shared" ca="1" si="43"/>
        <v>#NAME?</v>
      </c>
      <c r="BE216" s="10">
        <f t="shared" si="44"/>
        <v>0</v>
      </c>
      <c r="BF216" s="2" t="e">
        <f t="shared" ca="1" si="45"/>
        <v>#NAME?</v>
      </c>
      <c r="BL216" s="6"/>
    </row>
    <row r="217" spans="25:64" ht="12.75">
      <c r="Y217" s="10"/>
      <c r="Z217" s="10"/>
      <c r="AA217" s="10"/>
      <c r="AB217" s="10"/>
      <c r="AC217" s="10"/>
      <c r="AE217" s="10" t="str">
        <f t="shared" si="46"/>
        <v>zzz</v>
      </c>
      <c r="AF217" s="10" t="str">
        <f t="shared" si="47"/>
        <v>zzz</v>
      </c>
      <c r="AG217" s="10" t="str">
        <f t="shared" si="48"/>
        <v>zzz</v>
      </c>
      <c r="AH217" s="10" t="str">
        <f t="shared" si="49"/>
        <v>zzz</v>
      </c>
      <c r="AI217" s="10" t="str">
        <f t="shared" si="50"/>
        <v>zzz</v>
      </c>
      <c r="AQ217" s="10"/>
      <c r="AR217" s="10"/>
      <c r="AS217" s="10"/>
      <c r="AT217" s="10"/>
      <c r="AU217" s="10"/>
      <c r="AW217" s="10">
        <f t="shared" si="36"/>
        <v>0</v>
      </c>
      <c r="AX217" s="2" t="e">
        <f t="shared" ca="1" si="37"/>
        <v>#NAME?</v>
      </c>
      <c r="AY217" s="10">
        <f t="shared" si="38"/>
        <v>0</v>
      </c>
      <c r="AZ217" s="2" t="e">
        <f t="shared" ca="1" si="39"/>
        <v>#NAME?</v>
      </c>
      <c r="BA217" s="10">
        <f t="shared" si="40"/>
        <v>0</v>
      </c>
      <c r="BB217" s="2" t="e">
        <f t="shared" ca="1" si="41"/>
        <v>#NAME?</v>
      </c>
      <c r="BC217" s="10">
        <f t="shared" si="42"/>
        <v>0</v>
      </c>
      <c r="BD217" s="2" t="e">
        <f t="shared" ca="1" si="43"/>
        <v>#NAME?</v>
      </c>
      <c r="BE217" s="10">
        <f t="shared" si="44"/>
        <v>0</v>
      </c>
      <c r="BF217" s="2" t="e">
        <f t="shared" ca="1" si="45"/>
        <v>#NAME?</v>
      </c>
      <c r="BL217" s="6"/>
    </row>
    <row r="218" spans="25:64" ht="12.75">
      <c r="Y218" s="10"/>
      <c r="Z218" s="10"/>
      <c r="AA218" s="10"/>
      <c r="AB218" s="10"/>
      <c r="AC218" s="10"/>
      <c r="AE218" s="10" t="str">
        <f t="shared" si="46"/>
        <v>zzz</v>
      </c>
      <c r="AF218" s="10" t="str">
        <f t="shared" si="47"/>
        <v>zzz</v>
      </c>
      <c r="AG218" s="10" t="str">
        <f t="shared" si="48"/>
        <v>zzz</v>
      </c>
      <c r="AH218" s="10" t="str">
        <f t="shared" si="49"/>
        <v>zzz</v>
      </c>
      <c r="AI218" s="10" t="str">
        <f t="shared" si="50"/>
        <v>zzz</v>
      </c>
      <c r="AQ218" s="10"/>
      <c r="AR218" s="10"/>
      <c r="AS218" s="10"/>
      <c r="AT218" s="10"/>
      <c r="AU218" s="10"/>
      <c r="AW218" s="10">
        <f t="shared" si="36"/>
        <v>0</v>
      </c>
      <c r="AX218" s="2" t="e">
        <f t="shared" ca="1" si="37"/>
        <v>#NAME?</v>
      </c>
      <c r="AY218" s="10">
        <f t="shared" si="38"/>
        <v>0</v>
      </c>
      <c r="AZ218" s="2" t="e">
        <f t="shared" ca="1" si="39"/>
        <v>#NAME?</v>
      </c>
      <c r="BA218" s="10">
        <f t="shared" si="40"/>
        <v>0</v>
      </c>
      <c r="BB218" s="2" t="e">
        <f t="shared" ca="1" si="41"/>
        <v>#NAME?</v>
      </c>
      <c r="BC218" s="10">
        <f t="shared" si="42"/>
        <v>0</v>
      </c>
      <c r="BD218" s="2" t="e">
        <f t="shared" ca="1" si="43"/>
        <v>#NAME?</v>
      </c>
      <c r="BE218" s="10">
        <f t="shared" si="44"/>
        <v>0</v>
      </c>
      <c r="BF218" s="2" t="e">
        <f t="shared" ca="1" si="45"/>
        <v>#NAME?</v>
      </c>
      <c r="BL218" s="6"/>
    </row>
    <row r="219" spans="25:64" ht="12.75">
      <c r="Y219" s="10"/>
      <c r="Z219" s="10"/>
      <c r="AA219" s="10"/>
      <c r="AB219" s="10"/>
      <c r="AC219" s="10"/>
      <c r="AE219" s="10" t="str">
        <f t="shared" si="46"/>
        <v>zzz</v>
      </c>
      <c r="AF219" s="10" t="str">
        <f t="shared" si="47"/>
        <v>zzz</v>
      </c>
      <c r="AG219" s="10" t="str">
        <f t="shared" si="48"/>
        <v>zzz</v>
      </c>
      <c r="AH219" s="10" t="str">
        <f t="shared" si="49"/>
        <v>zzz</v>
      </c>
      <c r="AI219" s="10" t="str">
        <f t="shared" si="50"/>
        <v>zzz</v>
      </c>
      <c r="AQ219" s="10"/>
      <c r="AR219" s="10"/>
      <c r="AS219" s="10"/>
      <c r="AT219" s="10"/>
      <c r="AU219" s="10"/>
      <c r="AW219" s="10">
        <f t="shared" si="36"/>
        <v>0</v>
      </c>
      <c r="AX219" s="2" t="e">
        <f t="shared" ca="1" si="37"/>
        <v>#NAME?</v>
      </c>
      <c r="AY219" s="10">
        <f t="shared" si="38"/>
        <v>0</v>
      </c>
      <c r="AZ219" s="2" t="e">
        <f t="shared" ca="1" si="39"/>
        <v>#NAME?</v>
      </c>
      <c r="BA219" s="10">
        <f t="shared" si="40"/>
        <v>0</v>
      </c>
      <c r="BB219" s="2" t="e">
        <f t="shared" ca="1" si="41"/>
        <v>#NAME?</v>
      </c>
      <c r="BC219" s="10">
        <f t="shared" si="42"/>
        <v>0</v>
      </c>
      <c r="BD219" s="2" t="e">
        <f t="shared" ca="1" si="43"/>
        <v>#NAME?</v>
      </c>
      <c r="BE219" s="10">
        <f t="shared" si="44"/>
        <v>0</v>
      </c>
      <c r="BF219" s="2" t="e">
        <f t="shared" ca="1" si="45"/>
        <v>#NAME?</v>
      </c>
      <c r="BL219" s="6"/>
    </row>
    <row r="220" spans="25:64" ht="12.75">
      <c r="Y220" s="10"/>
      <c r="Z220" s="10"/>
      <c r="AA220" s="10"/>
      <c r="AB220" s="10"/>
      <c r="AC220" s="10"/>
      <c r="AE220" s="10" t="str">
        <f t="shared" si="46"/>
        <v>zzz</v>
      </c>
      <c r="AF220" s="10" t="str">
        <f t="shared" si="47"/>
        <v>zzz</v>
      </c>
      <c r="AG220" s="10" t="str">
        <f t="shared" si="48"/>
        <v>zzz</v>
      </c>
      <c r="AH220" s="10" t="str">
        <f t="shared" si="49"/>
        <v>zzz</v>
      </c>
      <c r="AI220" s="10" t="str">
        <f t="shared" si="50"/>
        <v>zzz</v>
      </c>
      <c r="AQ220" s="10"/>
      <c r="AR220" s="10"/>
      <c r="AS220" s="10"/>
      <c r="AT220" s="10"/>
      <c r="AU220" s="10"/>
      <c r="AW220" s="10">
        <f t="shared" si="36"/>
        <v>0</v>
      </c>
      <c r="AX220" s="2" t="e">
        <f t="shared" ca="1" si="37"/>
        <v>#NAME?</v>
      </c>
      <c r="AY220" s="10">
        <f t="shared" si="38"/>
        <v>0</v>
      </c>
      <c r="AZ220" s="2" t="e">
        <f t="shared" ca="1" si="39"/>
        <v>#NAME?</v>
      </c>
      <c r="BA220" s="10">
        <f t="shared" si="40"/>
        <v>0</v>
      </c>
      <c r="BB220" s="2" t="e">
        <f t="shared" ca="1" si="41"/>
        <v>#NAME?</v>
      </c>
      <c r="BC220" s="10">
        <f t="shared" si="42"/>
        <v>0</v>
      </c>
      <c r="BD220" s="2" t="e">
        <f t="shared" ca="1" si="43"/>
        <v>#NAME?</v>
      </c>
      <c r="BE220" s="10">
        <f t="shared" si="44"/>
        <v>0</v>
      </c>
      <c r="BF220" s="2" t="e">
        <f t="shared" ca="1" si="45"/>
        <v>#NAME?</v>
      </c>
      <c r="BL220" s="6"/>
    </row>
    <row r="221" spans="25:64" ht="12.75">
      <c r="Y221" s="10"/>
      <c r="Z221" s="10"/>
      <c r="AA221" s="10"/>
      <c r="AB221" s="10"/>
      <c r="AC221" s="10"/>
      <c r="AE221" s="10" t="str">
        <f t="shared" si="46"/>
        <v>zzz</v>
      </c>
      <c r="AF221" s="10" t="str">
        <f t="shared" si="47"/>
        <v>zzz</v>
      </c>
      <c r="AG221" s="10" t="str">
        <f t="shared" si="48"/>
        <v>zzz</v>
      </c>
      <c r="AH221" s="10" t="str">
        <f t="shared" si="49"/>
        <v>zzz</v>
      </c>
      <c r="AI221" s="10" t="str">
        <f t="shared" si="50"/>
        <v>zzz</v>
      </c>
      <c r="AQ221" s="10"/>
      <c r="AR221" s="10"/>
      <c r="AS221" s="10"/>
      <c r="AT221" s="10"/>
      <c r="AU221" s="10"/>
      <c r="AW221" s="10">
        <f t="shared" si="36"/>
        <v>0</v>
      </c>
      <c r="AX221" s="2" t="e">
        <f t="shared" ca="1" si="37"/>
        <v>#NAME?</v>
      </c>
      <c r="AY221" s="10">
        <f t="shared" si="38"/>
        <v>0</v>
      </c>
      <c r="AZ221" s="2" t="e">
        <f t="shared" ca="1" si="39"/>
        <v>#NAME?</v>
      </c>
      <c r="BA221" s="10">
        <f t="shared" si="40"/>
        <v>0</v>
      </c>
      <c r="BB221" s="2" t="e">
        <f t="shared" ca="1" si="41"/>
        <v>#NAME?</v>
      </c>
      <c r="BC221" s="10">
        <f t="shared" si="42"/>
        <v>0</v>
      </c>
      <c r="BD221" s="2" t="e">
        <f t="shared" ca="1" si="43"/>
        <v>#NAME?</v>
      </c>
      <c r="BE221" s="10">
        <f t="shared" si="44"/>
        <v>0</v>
      </c>
      <c r="BF221" s="2" t="e">
        <f t="shared" ca="1" si="45"/>
        <v>#NAME?</v>
      </c>
      <c r="BL221" s="6"/>
    </row>
    <row r="222" spans="25:64" ht="12.75">
      <c r="Y222" s="10"/>
      <c r="Z222" s="10"/>
      <c r="AA222" s="10"/>
      <c r="AB222" s="10"/>
      <c r="AC222" s="10"/>
      <c r="AE222" s="10" t="str">
        <f t="shared" si="46"/>
        <v>zzz</v>
      </c>
      <c r="AF222" s="10" t="str">
        <f t="shared" si="47"/>
        <v>zzz</v>
      </c>
      <c r="AG222" s="10" t="str">
        <f t="shared" si="48"/>
        <v>zzz</v>
      </c>
      <c r="AH222" s="10" t="str">
        <f t="shared" si="49"/>
        <v>zzz</v>
      </c>
      <c r="AI222" s="10" t="str">
        <f t="shared" si="50"/>
        <v>zzz</v>
      </c>
      <c r="AQ222" s="10"/>
      <c r="AR222" s="10"/>
      <c r="AS222" s="10"/>
      <c r="AT222" s="10"/>
      <c r="AU222" s="10"/>
      <c r="AW222" s="10">
        <f t="shared" si="36"/>
        <v>0</v>
      </c>
      <c r="AX222" s="2" t="e">
        <f t="shared" ca="1" si="37"/>
        <v>#NAME?</v>
      </c>
      <c r="AY222" s="10">
        <f t="shared" si="38"/>
        <v>0</v>
      </c>
      <c r="AZ222" s="2" t="e">
        <f t="shared" ca="1" si="39"/>
        <v>#NAME?</v>
      </c>
      <c r="BA222" s="10">
        <f t="shared" si="40"/>
        <v>0</v>
      </c>
      <c r="BB222" s="2" t="e">
        <f t="shared" ca="1" si="41"/>
        <v>#NAME?</v>
      </c>
      <c r="BC222" s="10">
        <f t="shared" si="42"/>
        <v>0</v>
      </c>
      <c r="BD222" s="2" t="e">
        <f t="shared" ca="1" si="43"/>
        <v>#NAME?</v>
      </c>
      <c r="BE222" s="10">
        <f t="shared" si="44"/>
        <v>0</v>
      </c>
      <c r="BF222" s="2" t="e">
        <f t="shared" ca="1" si="45"/>
        <v>#NAME?</v>
      </c>
      <c r="BL222" s="6"/>
    </row>
    <row r="223" spans="25:64" ht="12.75">
      <c r="Y223" s="10"/>
      <c r="Z223" s="10"/>
      <c r="AA223" s="10"/>
      <c r="AB223" s="10"/>
      <c r="AC223" s="10"/>
      <c r="AE223" s="10" t="str">
        <f t="shared" si="46"/>
        <v>zzz</v>
      </c>
      <c r="AF223" s="10" t="str">
        <f t="shared" si="47"/>
        <v>zzz</v>
      </c>
      <c r="AG223" s="10" t="str">
        <f t="shared" si="48"/>
        <v>zzz</v>
      </c>
      <c r="AH223" s="10" t="str">
        <f t="shared" si="49"/>
        <v>zzz</v>
      </c>
      <c r="AI223" s="10" t="str">
        <f t="shared" si="50"/>
        <v>zzz</v>
      </c>
      <c r="AQ223" s="10"/>
      <c r="AR223" s="10"/>
      <c r="AS223" s="10"/>
      <c r="AT223" s="10"/>
      <c r="AU223" s="10"/>
      <c r="AW223" s="10">
        <f t="shared" si="36"/>
        <v>0</v>
      </c>
      <c r="AX223" s="2" t="e">
        <f t="shared" ca="1" si="37"/>
        <v>#NAME?</v>
      </c>
      <c r="AY223" s="10">
        <f t="shared" si="38"/>
        <v>0</v>
      </c>
      <c r="AZ223" s="2" t="e">
        <f t="shared" ca="1" si="39"/>
        <v>#NAME?</v>
      </c>
      <c r="BA223" s="10">
        <f t="shared" si="40"/>
        <v>0</v>
      </c>
      <c r="BB223" s="2" t="e">
        <f t="shared" ca="1" si="41"/>
        <v>#NAME?</v>
      </c>
      <c r="BC223" s="10">
        <f t="shared" si="42"/>
        <v>0</v>
      </c>
      <c r="BD223" s="2" t="e">
        <f t="shared" ca="1" si="43"/>
        <v>#NAME?</v>
      </c>
      <c r="BE223" s="10">
        <f t="shared" si="44"/>
        <v>0</v>
      </c>
      <c r="BF223" s="2" t="e">
        <f t="shared" ca="1" si="45"/>
        <v>#NAME?</v>
      </c>
      <c r="BL223" s="6"/>
    </row>
    <row r="224" spans="25:64" ht="12.75">
      <c r="Y224" s="10"/>
      <c r="Z224" s="10"/>
      <c r="AA224" s="10"/>
      <c r="AB224" s="10"/>
      <c r="AC224" s="10"/>
      <c r="AE224" s="10" t="str">
        <f t="shared" si="46"/>
        <v>zzz</v>
      </c>
      <c r="AF224" s="10" t="str">
        <f t="shared" si="47"/>
        <v>zzz</v>
      </c>
      <c r="AG224" s="10" t="str">
        <f t="shared" si="48"/>
        <v>zzz</v>
      </c>
      <c r="AH224" s="10" t="str">
        <f t="shared" si="49"/>
        <v>zzz</v>
      </c>
      <c r="AI224" s="10" t="str">
        <f t="shared" si="50"/>
        <v>zzz</v>
      </c>
      <c r="AQ224" s="10"/>
      <c r="AR224" s="10"/>
      <c r="AS224" s="10"/>
      <c r="AT224" s="10"/>
      <c r="AU224" s="10"/>
      <c r="AW224" s="10">
        <f t="shared" si="36"/>
        <v>0</v>
      </c>
      <c r="AX224" s="2" t="e">
        <f t="shared" ca="1" si="37"/>
        <v>#NAME?</v>
      </c>
      <c r="AY224" s="10">
        <f t="shared" si="38"/>
        <v>0</v>
      </c>
      <c r="AZ224" s="2" t="e">
        <f t="shared" ca="1" si="39"/>
        <v>#NAME?</v>
      </c>
      <c r="BA224" s="10">
        <f t="shared" si="40"/>
        <v>0</v>
      </c>
      <c r="BB224" s="2" t="e">
        <f t="shared" ca="1" si="41"/>
        <v>#NAME?</v>
      </c>
      <c r="BC224" s="10">
        <f t="shared" si="42"/>
        <v>0</v>
      </c>
      <c r="BD224" s="2" t="e">
        <f t="shared" ca="1" si="43"/>
        <v>#NAME?</v>
      </c>
      <c r="BE224" s="10">
        <f t="shared" si="44"/>
        <v>0</v>
      </c>
      <c r="BF224" s="2" t="e">
        <f t="shared" ca="1" si="45"/>
        <v>#NAME?</v>
      </c>
      <c r="BL224" s="6"/>
    </row>
    <row r="225" spans="25:64" ht="12.75">
      <c r="Y225" s="10"/>
      <c r="Z225" s="10"/>
      <c r="AA225" s="10"/>
      <c r="AB225" s="10"/>
      <c r="AC225" s="10"/>
      <c r="AE225" s="10" t="str">
        <f t="shared" si="46"/>
        <v>zzz</v>
      </c>
      <c r="AF225" s="10" t="str">
        <f t="shared" si="47"/>
        <v>zzz</v>
      </c>
      <c r="AG225" s="10" t="str">
        <f t="shared" si="48"/>
        <v>zzz</v>
      </c>
      <c r="AH225" s="10" t="str">
        <f t="shared" si="49"/>
        <v>zzz</v>
      </c>
      <c r="AI225" s="10" t="str">
        <f t="shared" si="50"/>
        <v>zzz</v>
      </c>
      <c r="AQ225" s="10"/>
      <c r="AR225" s="10"/>
      <c r="AS225" s="10"/>
      <c r="AT225" s="10"/>
      <c r="AU225" s="10"/>
      <c r="AW225" s="10">
        <f t="shared" si="36"/>
        <v>0</v>
      </c>
      <c r="AX225" s="2" t="e">
        <f t="shared" ca="1" si="37"/>
        <v>#NAME?</v>
      </c>
      <c r="AY225" s="10">
        <f t="shared" si="38"/>
        <v>0</v>
      </c>
      <c r="AZ225" s="2" t="e">
        <f t="shared" ca="1" si="39"/>
        <v>#NAME?</v>
      </c>
      <c r="BA225" s="10">
        <f t="shared" si="40"/>
        <v>0</v>
      </c>
      <c r="BB225" s="2" t="e">
        <f t="shared" ca="1" si="41"/>
        <v>#NAME?</v>
      </c>
      <c r="BC225" s="10">
        <f t="shared" si="42"/>
        <v>0</v>
      </c>
      <c r="BD225" s="2" t="e">
        <f t="shared" ca="1" si="43"/>
        <v>#NAME?</v>
      </c>
      <c r="BE225" s="10">
        <f t="shared" si="44"/>
        <v>0</v>
      </c>
      <c r="BF225" s="2" t="e">
        <f t="shared" ca="1" si="45"/>
        <v>#NAME?</v>
      </c>
      <c r="BL225" s="6"/>
    </row>
    <row r="226" spans="25:64" ht="12.75">
      <c r="Y226" s="10"/>
      <c r="Z226" s="10"/>
      <c r="AA226" s="10"/>
      <c r="AB226" s="10"/>
      <c r="AC226" s="10"/>
      <c r="AE226" s="10" t="str">
        <f t="shared" si="46"/>
        <v>zzz</v>
      </c>
      <c r="AF226" s="10" t="str">
        <f t="shared" si="47"/>
        <v>zzz</v>
      </c>
      <c r="AG226" s="10" t="str">
        <f t="shared" si="48"/>
        <v>zzz</v>
      </c>
      <c r="AH226" s="10" t="str">
        <f t="shared" si="49"/>
        <v>zzz</v>
      </c>
      <c r="AI226" s="10" t="str">
        <f t="shared" si="50"/>
        <v>zzz</v>
      </c>
      <c r="AQ226" s="10"/>
      <c r="AR226" s="10"/>
      <c r="AS226" s="10"/>
      <c r="AT226" s="10"/>
      <c r="AU226" s="10"/>
      <c r="AW226" s="10">
        <f t="shared" si="36"/>
        <v>0</v>
      </c>
      <c r="AX226" s="2" t="e">
        <f t="shared" ca="1" si="37"/>
        <v>#NAME?</v>
      </c>
      <c r="AY226" s="10">
        <f t="shared" si="38"/>
        <v>0</v>
      </c>
      <c r="AZ226" s="2" t="e">
        <f t="shared" ca="1" si="39"/>
        <v>#NAME?</v>
      </c>
      <c r="BA226" s="10">
        <f t="shared" si="40"/>
        <v>0</v>
      </c>
      <c r="BB226" s="2" t="e">
        <f t="shared" ca="1" si="41"/>
        <v>#NAME?</v>
      </c>
      <c r="BC226" s="10">
        <f t="shared" si="42"/>
        <v>0</v>
      </c>
      <c r="BD226" s="2" t="e">
        <f t="shared" ca="1" si="43"/>
        <v>#NAME?</v>
      </c>
      <c r="BE226" s="10">
        <f t="shared" si="44"/>
        <v>0</v>
      </c>
      <c r="BF226" s="2" t="e">
        <f t="shared" ca="1" si="45"/>
        <v>#NAME?</v>
      </c>
      <c r="BL226" s="6"/>
    </row>
    <row r="227" spans="25:64" ht="12.75">
      <c r="Y227" s="10"/>
      <c r="Z227" s="10"/>
      <c r="AA227" s="10"/>
      <c r="AB227" s="10"/>
      <c r="AC227" s="10"/>
      <c r="AE227" s="10" t="str">
        <f t="shared" si="46"/>
        <v>zzz</v>
      </c>
      <c r="AF227" s="10" t="str">
        <f t="shared" si="47"/>
        <v>zzz</v>
      </c>
      <c r="AG227" s="10" t="str">
        <f t="shared" si="48"/>
        <v>zzz</v>
      </c>
      <c r="AH227" s="10" t="str">
        <f t="shared" si="49"/>
        <v>zzz</v>
      </c>
      <c r="AI227" s="10" t="str">
        <f t="shared" si="50"/>
        <v>zzz</v>
      </c>
      <c r="AQ227" s="10"/>
      <c r="AR227" s="10"/>
      <c r="AS227" s="10"/>
      <c r="AT227" s="10"/>
      <c r="AU227" s="10"/>
      <c r="AW227" s="10">
        <f t="shared" si="36"/>
        <v>0</v>
      </c>
      <c r="AX227" s="2" t="e">
        <f t="shared" ca="1" si="37"/>
        <v>#NAME?</v>
      </c>
      <c r="AY227" s="10">
        <f t="shared" si="38"/>
        <v>0</v>
      </c>
      <c r="AZ227" s="2" t="e">
        <f t="shared" ca="1" si="39"/>
        <v>#NAME?</v>
      </c>
      <c r="BA227" s="10">
        <f t="shared" si="40"/>
        <v>0</v>
      </c>
      <c r="BB227" s="2" t="e">
        <f t="shared" ca="1" si="41"/>
        <v>#NAME?</v>
      </c>
      <c r="BC227" s="10">
        <f t="shared" si="42"/>
        <v>0</v>
      </c>
      <c r="BD227" s="2" t="e">
        <f t="shared" ca="1" si="43"/>
        <v>#NAME?</v>
      </c>
      <c r="BE227" s="10">
        <f t="shared" si="44"/>
        <v>0</v>
      </c>
      <c r="BF227" s="2" t="e">
        <f t="shared" ca="1" si="45"/>
        <v>#NAME?</v>
      </c>
      <c r="BL227" s="6"/>
    </row>
    <row r="228" spans="25:64" ht="12.75">
      <c r="Y228" s="10"/>
      <c r="Z228" s="10"/>
      <c r="AA228" s="10"/>
      <c r="AB228" s="10"/>
      <c r="AC228" s="10"/>
      <c r="AE228" s="10" t="str">
        <f t="shared" si="46"/>
        <v>zzz</v>
      </c>
      <c r="AF228" s="10" t="str">
        <f t="shared" si="47"/>
        <v>zzz</v>
      </c>
      <c r="AG228" s="10" t="str">
        <f t="shared" si="48"/>
        <v>zzz</v>
      </c>
      <c r="AH228" s="10" t="str">
        <f t="shared" si="49"/>
        <v>zzz</v>
      </c>
      <c r="AI228" s="10" t="str">
        <f t="shared" si="50"/>
        <v>zzz</v>
      </c>
      <c r="AQ228" s="10"/>
      <c r="AR228" s="10"/>
      <c r="AS228" s="10"/>
      <c r="AT228" s="10"/>
      <c r="AU228" s="10"/>
      <c r="AW228" s="10">
        <f t="shared" si="36"/>
        <v>0</v>
      </c>
      <c r="AX228" s="2" t="e">
        <f t="shared" ca="1" si="37"/>
        <v>#NAME?</v>
      </c>
      <c r="AY228" s="10">
        <f t="shared" si="38"/>
        <v>0</v>
      </c>
      <c r="AZ228" s="2" t="e">
        <f t="shared" ca="1" si="39"/>
        <v>#NAME?</v>
      </c>
      <c r="BA228" s="10">
        <f t="shared" si="40"/>
        <v>0</v>
      </c>
      <c r="BB228" s="2" t="e">
        <f t="shared" ca="1" si="41"/>
        <v>#NAME?</v>
      </c>
      <c r="BC228" s="10">
        <f t="shared" si="42"/>
        <v>0</v>
      </c>
      <c r="BD228" s="2" t="e">
        <f t="shared" ca="1" si="43"/>
        <v>#NAME?</v>
      </c>
      <c r="BE228" s="10">
        <f t="shared" si="44"/>
        <v>0</v>
      </c>
      <c r="BF228" s="2" t="e">
        <f t="shared" ca="1" si="45"/>
        <v>#NAME?</v>
      </c>
      <c r="BL228" s="6"/>
    </row>
    <row r="229" spans="25:64" ht="12.75">
      <c r="Y229" s="10"/>
      <c r="Z229" s="10"/>
      <c r="AA229" s="10"/>
      <c r="AB229" s="10"/>
      <c r="AC229" s="10"/>
      <c r="AE229" s="10" t="str">
        <f t="shared" si="46"/>
        <v>zzz</v>
      </c>
      <c r="AF229" s="10" t="str">
        <f t="shared" si="47"/>
        <v>zzz</v>
      </c>
      <c r="AG229" s="10" t="str">
        <f t="shared" si="48"/>
        <v>zzz</v>
      </c>
      <c r="AH229" s="10" t="str">
        <f t="shared" si="49"/>
        <v>zzz</v>
      </c>
      <c r="AI229" s="10" t="str">
        <f t="shared" si="50"/>
        <v>zzz</v>
      </c>
      <c r="AQ229" s="10"/>
      <c r="AR229" s="10"/>
      <c r="AS229" s="10"/>
      <c r="AT229" s="10"/>
      <c r="AU229" s="10"/>
      <c r="AW229" s="10">
        <f t="shared" si="36"/>
        <v>0</v>
      </c>
      <c r="AX229" s="2" t="e">
        <f t="shared" ca="1" si="37"/>
        <v>#NAME?</v>
      </c>
      <c r="AY229" s="10">
        <f t="shared" si="38"/>
        <v>0</v>
      </c>
      <c r="AZ229" s="2" t="e">
        <f t="shared" ca="1" si="39"/>
        <v>#NAME?</v>
      </c>
      <c r="BA229" s="10">
        <f t="shared" si="40"/>
        <v>0</v>
      </c>
      <c r="BB229" s="2" t="e">
        <f t="shared" ca="1" si="41"/>
        <v>#NAME?</v>
      </c>
      <c r="BC229" s="10">
        <f t="shared" si="42"/>
        <v>0</v>
      </c>
      <c r="BD229" s="2" t="e">
        <f t="shared" ca="1" si="43"/>
        <v>#NAME?</v>
      </c>
      <c r="BE229" s="10">
        <f t="shared" si="44"/>
        <v>0</v>
      </c>
      <c r="BF229" s="2" t="e">
        <f t="shared" ca="1" si="45"/>
        <v>#NAME?</v>
      </c>
      <c r="BL229" s="6"/>
    </row>
    <row r="230" spans="25:64" ht="12.75">
      <c r="Y230" s="10"/>
      <c r="Z230" s="10"/>
      <c r="AA230" s="10"/>
      <c r="AB230" s="10"/>
      <c r="AC230" s="10"/>
      <c r="AE230" s="10" t="str">
        <f t="shared" si="46"/>
        <v>zzz</v>
      </c>
      <c r="AF230" s="10" t="str">
        <f t="shared" si="47"/>
        <v>zzz</v>
      </c>
      <c r="AG230" s="10" t="str">
        <f t="shared" si="48"/>
        <v>zzz</v>
      </c>
      <c r="AH230" s="10" t="str">
        <f t="shared" si="49"/>
        <v>zzz</v>
      </c>
      <c r="AI230" s="10" t="str">
        <f t="shared" si="50"/>
        <v>zzz</v>
      </c>
      <c r="AQ230" s="10"/>
      <c r="AR230" s="10"/>
      <c r="AS230" s="10"/>
      <c r="AT230" s="10"/>
      <c r="AU230" s="10"/>
      <c r="AW230" s="10">
        <f t="shared" si="36"/>
        <v>0</v>
      </c>
      <c r="AX230" s="2" t="e">
        <f t="shared" ca="1" si="37"/>
        <v>#NAME?</v>
      </c>
      <c r="AY230" s="10">
        <f t="shared" si="38"/>
        <v>0</v>
      </c>
      <c r="AZ230" s="2" t="e">
        <f t="shared" ca="1" si="39"/>
        <v>#NAME?</v>
      </c>
      <c r="BA230" s="10">
        <f t="shared" si="40"/>
        <v>0</v>
      </c>
      <c r="BB230" s="2" t="e">
        <f t="shared" ca="1" si="41"/>
        <v>#NAME?</v>
      </c>
      <c r="BC230" s="10">
        <f t="shared" si="42"/>
        <v>0</v>
      </c>
      <c r="BD230" s="2" t="e">
        <f t="shared" ca="1" si="43"/>
        <v>#NAME?</v>
      </c>
      <c r="BE230" s="10">
        <f t="shared" si="44"/>
        <v>0</v>
      </c>
      <c r="BF230" s="2" t="e">
        <f t="shared" ca="1" si="45"/>
        <v>#NAME?</v>
      </c>
      <c r="BL230" s="6"/>
    </row>
    <row r="231" spans="25:64" ht="12.75">
      <c r="Y231" s="10"/>
      <c r="Z231" s="10"/>
      <c r="AA231" s="10"/>
      <c r="AB231" s="10"/>
      <c r="AC231" s="10"/>
      <c r="AE231" s="10" t="str">
        <f t="shared" si="46"/>
        <v>zzz</v>
      </c>
      <c r="AF231" s="10" t="str">
        <f t="shared" si="47"/>
        <v>zzz</v>
      </c>
      <c r="AG231" s="10" t="str">
        <f t="shared" si="48"/>
        <v>zzz</v>
      </c>
      <c r="AH231" s="10" t="str">
        <f t="shared" si="49"/>
        <v>zzz</v>
      </c>
      <c r="AI231" s="10" t="str">
        <f t="shared" si="50"/>
        <v>zzz</v>
      </c>
      <c r="AQ231" s="10"/>
      <c r="AR231" s="10"/>
      <c r="AS231" s="10"/>
      <c r="AT231" s="10"/>
      <c r="AU231" s="10"/>
      <c r="AW231" s="10">
        <f t="shared" si="36"/>
        <v>0</v>
      </c>
      <c r="AX231" s="2" t="e">
        <f t="shared" ca="1" si="37"/>
        <v>#NAME?</v>
      </c>
      <c r="AY231" s="10">
        <f t="shared" si="38"/>
        <v>0</v>
      </c>
      <c r="AZ231" s="2" t="e">
        <f t="shared" ca="1" si="39"/>
        <v>#NAME?</v>
      </c>
      <c r="BA231" s="10">
        <f t="shared" si="40"/>
        <v>0</v>
      </c>
      <c r="BB231" s="2" t="e">
        <f t="shared" ca="1" si="41"/>
        <v>#NAME?</v>
      </c>
      <c r="BC231" s="10">
        <f t="shared" si="42"/>
        <v>0</v>
      </c>
      <c r="BD231" s="2" t="e">
        <f t="shared" ca="1" si="43"/>
        <v>#NAME?</v>
      </c>
      <c r="BE231" s="10">
        <f t="shared" si="44"/>
        <v>0</v>
      </c>
      <c r="BF231" s="2" t="e">
        <f t="shared" ca="1" si="45"/>
        <v>#NAME?</v>
      </c>
      <c r="BL231" s="6"/>
    </row>
    <row r="232" spans="25:64" ht="12.75">
      <c r="Y232" s="10"/>
      <c r="Z232" s="10"/>
      <c r="AA232" s="10"/>
      <c r="AB232" s="10"/>
      <c r="AC232" s="10"/>
      <c r="AE232" s="10" t="str">
        <f t="shared" si="46"/>
        <v>zzz</v>
      </c>
      <c r="AF232" s="10" t="str">
        <f t="shared" si="47"/>
        <v>zzz</v>
      </c>
      <c r="AG232" s="10" t="str">
        <f t="shared" si="48"/>
        <v>zzz</v>
      </c>
      <c r="AH232" s="10" t="str">
        <f t="shared" si="49"/>
        <v>zzz</v>
      </c>
      <c r="AI232" s="10" t="str">
        <f t="shared" si="50"/>
        <v>zzz</v>
      </c>
      <c r="AQ232" s="10"/>
      <c r="AR232" s="10"/>
      <c r="AS232" s="10"/>
      <c r="AT232" s="10"/>
      <c r="AU232" s="10"/>
      <c r="AW232" s="10">
        <f t="shared" si="36"/>
        <v>0</v>
      </c>
      <c r="AX232" s="2" t="e">
        <f t="shared" ca="1" si="37"/>
        <v>#NAME?</v>
      </c>
      <c r="AY232" s="10">
        <f t="shared" si="38"/>
        <v>0</v>
      </c>
      <c r="AZ232" s="2" t="e">
        <f t="shared" ca="1" si="39"/>
        <v>#NAME?</v>
      </c>
      <c r="BA232" s="10">
        <f t="shared" si="40"/>
        <v>0</v>
      </c>
      <c r="BB232" s="2" t="e">
        <f t="shared" ca="1" si="41"/>
        <v>#NAME?</v>
      </c>
      <c r="BC232" s="10">
        <f t="shared" si="42"/>
        <v>0</v>
      </c>
      <c r="BD232" s="2" t="e">
        <f t="shared" ca="1" si="43"/>
        <v>#NAME?</v>
      </c>
      <c r="BE232" s="10">
        <f t="shared" si="44"/>
        <v>0</v>
      </c>
      <c r="BF232" s="2" t="e">
        <f t="shared" ca="1" si="45"/>
        <v>#NAME?</v>
      </c>
      <c r="BL232" s="6"/>
    </row>
    <row r="233" spans="25:64" ht="12.75">
      <c r="Y233" s="10"/>
      <c r="Z233" s="10"/>
      <c r="AA233" s="10"/>
      <c r="AB233" s="10"/>
      <c r="AC233" s="10"/>
      <c r="AE233" s="10" t="str">
        <f t="shared" si="46"/>
        <v>zzz</v>
      </c>
      <c r="AF233" s="10" t="str">
        <f t="shared" si="47"/>
        <v>zzz</v>
      </c>
      <c r="AG233" s="10" t="str">
        <f t="shared" si="48"/>
        <v>zzz</v>
      </c>
      <c r="AH233" s="10" t="str">
        <f t="shared" si="49"/>
        <v>zzz</v>
      </c>
      <c r="AI233" s="10" t="str">
        <f t="shared" si="50"/>
        <v>zzz</v>
      </c>
      <c r="AQ233" s="10"/>
      <c r="AR233" s="10"/>
      <c r="AS233" s="10"/>
      <c r="AT233" s="10"/>
      <c r="AU233" s="10"/>
      <c r="AW233" s="10">
        <f t="shared" si="36"/>
        <v>0</v>
      </c>
      <c r="AX233" s="2" t="e">
        <f t="shared" ca="1" si="37"/>
        <v>#NAME?</v>
      </c>
      <c r="AY233" s="10">
        <f t="shared" si="38"/>
        <v>0</v>
      </c>
      <c r="AZ233" s="2" t="e">
        <f t="shared" ca="1" si="39"/>
        <v>#NAME?</v>
      </c>
      <c r="BA233" s="10">
        <f t="shared" si="40"/>
        <v>0</v>
      </c>
      <c r="BB233" s="2" t="e">
        <f t="shared" ca="1" si="41"/>
        <v>#NAME?</v>
      </c>
      <c r="BC233" s="10">
        <f t="shared" si="42"/>
        <v>0</v>
      </c>
      <c r="BD233" s="2" t="e">
        <f t="shared" ca="1" si="43"/>
        <v>#NAME?</v>
      </c>
      <c r="BE233" s="10">
        <f t="shared" si="44"/>
        <v>0</v>
      </c>
      <c r="BF233" s="2" t="e">
        <f t="shared" ca="1" si="45"/>
        <v>#NAME?</v>
      </c>
      <c r="BL233" s="6"/>
    </row>
    <row r="234" spans="25:64" ht="12.75">
      <c r="Y234" s="10"/>
      <c r="Z234" s="10"/>
      <c r="AA234" s="10"/>
      <c r="AB234" s="10"/>
      <c r="AC234" s="10"/>
      <c r="AE234" s="10" t="str">
        <f t="shared" si="46"/>
        <v>zzz</v>
      </c>
      <c r="AF234" s="10" t="str">
        <f t="shared" si="47"/>
        <v>zzz</v>
      </c>
      <c r="AG234" s="10" t="str">
        <f t="shared" si="48"/>
        <v>zzz</v>
      </c>
      <c r="AH234" s="10" t="str">
        <f t="shared" si="49"/>
        <v>zzz</v>
      </c>
      <c r="AI234" s="10" t="str">
        <f t="shared" si="50"/>
        <v>zzz</v>
      </c>
      <c r="AQ234" s="10"/>
      <c r="AR234" s="10"/>
      <c r="AS234" s="10"/>
      <c r="AT234" s="10"/>
      <c r="AU234" s="10"/>
      <c r="AW234" s="10">
        <f t="shared" si="36"/>
        <v>0</v>
      </c>
      <c r="AX234" s="2" t="e">
        <f t="shared" ca="1" si="37"/>
        <v>#NAME?</v>
      </c>
      <c r="AY234" s="10">
        <f t="shared" si="38"/>
        <v>0</v>
      </c>
      <c r="AZ234" s="2" t="e">
        <f t="shared" ca="1" si="39"/>
        <v>#NAME?</v>
      </c>
      <c r="BA234" s="10">
        <f t="shared" si="40"/>
        <v>0</v>
      </c>
      <c r="BB234" s="2" t="e">
        <f t="shared" ca="1" si="41"/>
        <v>#NAME?</v>
      </c>
      <c r="BC234" s="10">
        <f t="shared" si="42"/>
        <v>0</v>
      </c>
      <c r="BD234" s="2" t="e">
        <f t="shared" ca="1" si="43"/>
        <v>#NAME?</v>
      </c>
      <c r="BE234" s="10">
        <f t="shared" si="44"/>
        <v>0</v>
      </c>
      <c r="BF234" s="2" t="e">
        <f t="shared" ca="1" si="45"/>
        <v>#NAME?</v>
      </c>
      <c r="BL234" s="6"/>
    </row>
    <row r="235" spans="25:64" ht="12.75">
      <c r="Y235" s="10"/>
      <c r="Z235" s="10"/>
      <c r="AA235" s="10"/>
      <c r="AB235" s="10"/>
      <c r="AC235" s="10"/>
      <c r="AE235" s="10" t="str">
        <f t="shared" si="46"/>
        <v>zzz</v>
      </c>
      <c r="AF235" s="10" t="str">
        <f t="shared" si="47"/>
        <v>zzz</v>
      </c>
      <c r="AG235" s="10" t="str">
        <f t="shared" si="48"/>
        <v>zzz</v>
      </c>
      <c r="AH235" s="10" t="str">
        <f t="shared" si="49"/>
        <v>zzz</v>
      </c>
      <c r="AI235" s="10" t="str">
        <f t="shared" si="50"/>
        <v>zzz</v>
      </c>
      <c r="AQ235" s="10"/>
      <c r="AR235" s="10"/>
      <c r="AS235" s="10"/>
      <c r="AT235" s="10"/>
      <c r="AU235" s="10"/>
      <c r="AW235" s="10">
        <f t="shared" si="36"/>
        <v>0</v>
      </c>
      <c r="AX235" s="2" t="e">
        <f t="shared" ca="1" si="37"/>
        <v>#NAME?</v>
      </c>
      <c r="AY235" s="10">
        <f t="shared" si="38"/>
        <v>0</v>
      </c>
      <c r="AZ235" s="2" t="e">
        <f t="shared" ca="1" si="39"/>
        <v>#NAME?</v>
      </c>
      <c r="BA235" s="10">
        <f t="shared" si="40"/>
        <v>0</v>
      </c>
      <c r="BB235" s="2" t="e">
        <f t="shared" ca="1" si="41"/>
        <v>#NAME?</v>
      </c>
      <c r="BC235" s="10">
        <f t="shared" si="42"/>
        <v>0</v>
      </c>
      <c r="BD235" s="2" t="e">
        <f t="shared" ca="1" si="43"/>
        <v>#NAME?</v>
      </c>
      <c r="BE235" s="10">
        <f t="shared" si="44"/>
        <v>0</v>
      </c>
      <c r="BF235" s="2" t="e">
        <f t="shared" ca="1" si="45"/>
        <v>#NAME?</v>
      </c>
      <c r="BL235" s="6"/>
    </row>
    <row r="236" spans="25:64" ht="12.75">
      <c r="Y236" s="10"/>
      <c r="Z236" s="10"/>
      <c r="AA236" s="10"/>
      <c r="AB236" s="10"/>
      <c r="AC236" s="10"/>
      <c r="AE236" s="10" t="str">
        <f t="shared" si="46"/>
        <v>zzz</v>
      </c>
      <c r="AF236" s="10" t="str">
        <f t="shared" si="47"/>
        <v>zzz</v>
      </c>
      <c r="AG236" s="10" t="str">
        <f t="shared" si="48"/>
        <v>zzz</v>
      </c>
      <c r="AH236" s="10" t="str">
        <f t="shared" si="49"/>
        <v>zzz</v>
      </c>
      <c r="AI236" s="10" t="str">
        <f t="shared" si="50"/>
        <v>zzz</v>
      </c>
      <c r="AQ236" s="10"/>
      <c r="AR236" s="10"/>
      <c r="AS236" s="10"/>
      <c r="AT236" s="10"/>
      <c r="AU236" s="10"/>
      <c r="AW236" s="10">
        <f t="shared" si="36"/>
        <v>0</v>
      </c>
      <c r="AX236" s="2" t="e">
        <f t="shared" ca="1" si="37"/>
        <v>#NAME?</v>
      </c>
      <c r="AY236" s="10">
        <f t="shared" si="38"/>
        <v>0</v>
      </c>
      <c r="AZ236" s="2" t="e">
        <f t="shared" ca="1" si="39"/>
        <v>#NAME?</v>
      </c>
      <c r="BA236" s="10">
        <f t="shared" si="40"/>
        <v>0</v>
      </c>
      <c r="BB236" s="2" t="e">
        <f t="shared" ca="1" si="41"/>
        <v>#NAME?</v>
      </c>
      <c r="BC236" s="10">
        <f t="shared" si="42"/>
        <v>0</v>
      </c>
      <c r="BD236" s="2" t="e">
        <f t="shared" ca="1" si="43"/>
        <v>#NAME?</v>
      </c>
      <c r="BE236" s="10">
        <f t="shared" si="44"/>
        <v>0</v>
      </c>
      <c r="BF236" s="2" t="e">
        <f t="shared" ca="1" si="45"/>
        <v>#NAME?</v>
      </c>
      <c r="BL236" s="6"/>
    </row>
    <row r="237" spans="25:64" ht="12.75">
      <c r="Y237" s="10"/>
      <c r="Z237" s="10"/>
      <c r="AA237" s="10"/>
      <c r="AB237" s="10"/>
      <c r="AC237" s="10"/>
      <c r="AE237" s="10" t="str">
        <f t="shared" si="46"/>
        <v>zzz</v>
      </c>
      <c r="AF237" s="10" t="str">
        <f t="shared" si="47"/>
        <v>zzz</v>
      </c>
      <c r="AG237" s="10" t="str">
        <f t="shared" si="48"/>
        <v>zzz</v>
      </c>
      <c r="AH237" s="10" t="str">
        <f t="shared" si="49"/>
        <v>zzz</v>
      </c>
      <c r="AI237" s="10" t="str">
        <f t="shared" si="50"/>
        <v>zzz</v>
      </c>
      <c r="AQ237" s="10"/>
      <c r="AR237" s="10"/>
      <c r="AS237" s="10"/>
      <c r="AT237" s="10"/>
      <c r="AU237" s="10"/>
      <c r="AW237" s="10">
        <f t="shared" si="36"/>
        <v>0</v>
      </c>
      <c r="AX237" s="2" t="e">
        <f t="shared" ca="1" si="37"/>
        <v>#NAME?</v>
      </c>
      <c r="AY237" s="10">
        <f t="shared" si="38"/>
        <v>0</v>
      </c>
      <c r="AZ237" s="2" t="e">
        <f t="shared" ca="1" si="39"/>
        <v>#NAME?</v>
      </c>
      <c r="BA237" s="10">
        <f t="shared" si="40"/>
        <v>0</v>
      </c>
      <c r="BB237" s="2" t="e">
        <f t="shared" ca="1" si="41"/>
        <v>#NAME?</v>
      </c>
      <c r="BC237" s="10">
        <f t="shared" si="42"/>
        <v>0</v>
      </c>
      <c r="BD237" s="2" t="e">
        <f t="shared" ca="1" si="43"/>
        <v>#NAME?</v>
      </c>
      <c r="BE237" s="10">
        <f t="shared" si="44"/>
        <v>0</v>
      </c>
      <c r="BF237" s="2" t="e">
        <f t="shared" ca="1" si="45"/>
        <v>#NAME?</v>
      </c>
      <c r="BL237" s="6"/>
    </row>
    <row r="238" spans="25:64" ht="12.75">
      <c r="Y238" s="10"/>
      <c r="Z238" s="10"/>
      <c r="AA238" s="10"/>
      <c r="AB238" s="10"/>
      <c r="AC238" s="10"/>
      <c r="AE238" s="10" t="str">
        <f t="shared" si="46"/>
        <v>zzz</v>
      </c>
      <c r="AF238" s="10" t="str">
        <f t="shared" si="47"/>
        <v>zzz</v>
      </c>
      <c r="AG238" s="10" t="str">
        <f t="shared" si="48"/>
        <v>zzz</v>
      </c>
      <c r="AH238" s="10" t="str">
        <f t="shared" si="49"/>
        <v>zzz</v>
      </c>
      <c r="AI238" s="10" t="str">
        <f t="shared" si="50"/>
        <v>zzz</v>
      </c>
      <c r="AQ238" s="10"/>
      <c r="AR238" s="10"/>
      <c r="AS238" s="10"/>
      <c r="AT238" s="10"/>
      <c r="AU238" s="10"/>
      <c r="AW238" s="10">
        <f t="shared" si="36"/>
        <v>0</v>
      </c>
      <c r="AX238" s="2" t="e">
        <f t="shared" ca="1" si="37"/>
        <v>#NAME?</v>
      </c>
      <c r="AY238" s="10">
        <f t="shared" si="38"/>
        <v>0</v>
      </c>
      <c r="AZ238" s="2" t="e">
        <f t="shared" ca="1" si="39"/>
        <v>#NAME?</v>
      </c>
      <c r="BA238" s="10">
        <f t="shared" si="40"/>
        <v>0</v>
      </c>
      <c r="BB238" s="2" t="e">
        <f t="shared" ca="1" si="41"/>
        <v>#NAME?</v>
      </c>
      <c r="BC238" s="10">
        <f t="shared" si="42"/>
        <v>0</v>
      </c>
      <c r="BD238" s="2" t="e">
        <f t="shared" ca="1" si="43"/>
        <v>#NAME?</v>
      </c>
      <c r="BE238" s="10">
        <f t="shared" si="44"/>
        <v>0</v>
      </c>
      <c r="BF238" s="2" t="e">
        <f t="shared" ca="1" si="45"/>
        <v>#NAME?</v>
      </c>
      <c r="BL238" s="6"/>
    </row>
    <row r="239" spans="25:64" ht="12.75">
      <c r="Y239" s="10"/>
      <c r="Z239" s="10"/>
      <c r="AA239" s="10"/>
      <c r="AB239" s="10"/>
      <c r="AC239" s="10"/>
      <c r="AE239" s="10" t="str">
        <f t="shared" si="46"/>
        <v>zzz</v>
      </c>
      <c r="AF239" s="10" t="str">
        <f t="shared" si="47"/>
        <v>zzz</v>
      </c>
      <c r="AG239" s="10" t="str">
        <f t="shared" si="48"/>
        <v>zzz</v>
      </c>
      <c r="AH239" s="10" t="str">
        <f t="shared" si="49"/>
        <v>zzz</v>
      </c>
      <c r="AI239" s="10" t="str">
        <f t="shared" si="50"/>
        <v>zzz</v>
      </c>
      <c r="AQ239" s="10"/>
      <c r="AR239" s="10"/>
      <c r="AS239" s="10"/>
      <c r="AT239" s="10"/>
      <c r="AU239" s="10"/>
      <c r="AW239" s="10">
        <f t="shared" si="36"/>
        <v>0</v>
      </c>
      <c r="AX239" s="2" t="e">
        <f t="shared" ca="1" si="37"/>
        <v>#NAME?</v>
      </c>
      <c r="AY239" s="10">
        <f t="shared" si="38"/>
        <v>0</v>
      </c>
      <c r="AZ239" s="2" t="e">
        <f t="shared" ca="1" si="39"/>
        <v>#NAME?</v>
      </c>
      <c r="BA239" s="10">
        <f t="shared" si="40"/>
        <v>0</v>
      </c>
      <c r="BB239" s="2" t="e">
        <f t="shared" ca="1" si="41"/>
        <v>#NAME?</v>
      </c>
      <c r="BC239" s="10">
        <f t="shared" si="42"/>
        <v>0</v>
      </c>
      <c r="BD239" s="2" t="e">
        <f t="shared" ca="1" si="43"/>
        <v>#NAME?</v>
      </c>
      <c r="BE239" s="10">
        <f t="shared" si="44"/>
        <v>0</v>
      </c>
      <c r="BF239" s="2" t="e">
        <f t="shared" ca="1" si="45"/>
        <v>#NAME?</v>
      </c>
      <c r="BL239" s="6"/>
    </row>
    <row r="240" spans="25:64" ht="12.75">
      <c r="Y240" s="10"/>
      <c r="Z240" s="10"/>
      <c r="AA240" s="10"/>
      <c r="AB240" s="10"/>
      <c r="AC240" s="10"/>
      <c r="AE240" s="10" t="str">
        <f t="shared" si="46"/>
        <v>zzz</v>
      </c>
      <c r="AF240" s="10" t="str">
        <f t="shared" si="47"/>
        <v>zzz</v>
      </c>
      <c r="AG240" s="10" t="str">
        <f t="shared" si="48"/>
        <v>zzz</v>
      </c>
      <c r="AH240" s="10" t="str">
        <f t="shared" si="49"/>
        <v>zzz</v>
      </c>
      <c r="AI240" s="10" t="str">
        <f t="shared" si="50"/>
        <v>zzz</v>
      </c>
      <c r="AQ240" s="10"/>
      <c r="AR240" s="10"/>
      <c r="AS240" s="10"/>
      <c r="AT240" s="10"/>
      <c r="AU240" s="10"/>
      <c r="AW240" s="10">
        <f t="shared" si="36"/>
        <v>0</v>
      </c>
      <c r="AX240" s="2" t="e">
        <f t="shared" ca="1" si="37"/>
        <v>#NAME?</v>
      </c>
      <c r="AY240" s="10">
        <f t="shared" si="38"/>
        <v>0</v>
      </c>
      <c r="AZ240" s="2" t="e">
        <f t="shared" ca="1" si="39"/>
        <v>#NAME?</v>
      </c>
      <c r="BA240" s="10">
        <f t="shared" si="40"/>
        <v>0</v>
      </c>
      <c r="BB240" s="2" t="e">
        <f t="shared" ca="1" si="41"/>
        <v>#NAME?</v>
      </c>
      <c r="BC240" s="10">
        <f t="shared" si="42"/>
        <v>0</v>
      </c>
      <c r="BD240" s="2" t="e">
        <f t="shared" ca="1" si="43"/>
        <v>#NAME?</v>
      </c>
      <c r="BE240" s="10">
        <f t="shared" si="44"/>
        <v>0</v>
      </c>
      <c r="BF240" s="2" t="e">
        <f t="shared" ca="1" si="45"/>
        <v>#NAME?</v>
      </c>
      <c r="BL240" s="6"/>
    </row>
    <row r="241" spans="13:64" ht="12.75">
      <c r="Y241" s="10"/>
      <c r="Z241" s="10"/>
      <c r="AA241" s="10"/>
      <c r="AB241" s="10"/>
      <c r="AC241" s="10"/>
      <c r="AE241" s="10" t="str">
        <f t="shared" si="46"/>
        <v>zzz</v>
      </c>
      <c r="AF241" s="10" t="str">
        <f t="shared" si="47"/>
        <v>zzz</v>
      </c>
      <c r="AG241" s="10" t="str">
        <f t="shared" si="48"/>
        <v>zzz</v>
      </c>
      <c r="AH241" s="10" t="str">
        <f t="shared" si="49"/>
        <v>zzz</v>
      </c>
      <c r="AI241" s="10" t="str">
        <f t="shared" si="50"/>
        <v>zzz</v>
      </c>
      <c r="AQ241" s="10"/>
      <c r="AR241" s="10"/>
      <c r="AS241" s="10"/>
      <c r="AT241" s="10"/>
      <c r="AU241" s="10"/>
      <c r="AW241" s="10">
        <f t="shared" si="36"/>
        <v>0</v>
      </c>
      <c r="AX241" s="2" t="e">
        <f t="shared" ca="1" si="37"/>
        <v>#NAME?</v>
      </c>
      <c r="AY241" s="10">
        <f t="shared" si="38"/>
        <v>0</v>
      </c>
      <c r="AZ241" s="2" t="e">
        <f t="shared" ca="1" si="39"/>
        <v>#NAME?</v>
      </c>
      <c r="BA241" s="10">
        <f t="shared" si="40"/>
        <v>0</v>
      </c>
      <c r="BB241" s="2" t="e">
        <f t="shared" ca="1" si="41"/>
        <v>#NAME?</v>
      </c>
      <c r="BC241" s="10">
        <f t="shared" si="42"/>
        <v>0</v>
      </c>
      <c r="BD241" s="2" t="e">
        <f t="shared" ca="1" si="43"/>
        <v>#NAME?</v>
      </c>
      <c r="BE241" s="10">
        <f t="shared" si="44"/>
        <v>0</v>
      </c>
      <c r="BF241" s="2" t="e">
        <f t="shared" ca="1" si="45"/>
        <v>#NAME?</v>
      </c>
      <c r="BL241" s="6"/>
    </row>
    <row r="242" spans="13:64" ht="12.75">
      <c r="Y242" s="10"/>
      <c r="Z242" s="10"/>
      <c r="AA242" s="10"/>
      <c r="AB242" s="10"/>
      <c r="AC242" s="10"/>
      <c r="AE242" s="10" t="str">
        <f t="shared" si="46"/>
        <v>zzz</v>
      </c>
      <c r="AF242" s="10" t="str">
        <f t="shared" si="47"/>
        <v>zzz</v>
      </c>
      <c r="AG242" s="10" t="str">
        <f t="shared" si="48"/>
        <v>zzz</v>
      </c>
      <c r="AH242" s="10" t="str">
        <f t="shared" si="49"/>
        <v>zzz</v>
      </c>
      <c r="AI242" s="10" t="str">
        <f t="shared" si="50"/>
        <v>zzz</v>
      </c>
      <c r="AQ242" s="10"/>
      <c r="AR242" s="10"/>
      <c r="AS242" s="10"/>
      <c r="AT242" s="10"/>
      <c r="AU242" s="10"/>
      <c r="AW242" s="10">
        <f t="shared" si="36"/>
        <v>0</v>
      </c>
      <c r="AX242" s="2" t="e">
        <f t="shared" ca="1" si="37"/>
        <v>#NAME?</v>
      </c>
      <c r="AY242" s="10">
        <f t="shared" si="38"/>
        <v>0</v>
      </c>
      <c r="AZ242" s="2" t="e">
        <f t="shared" ca="1" si="39"/>
        <v>#NAME?</v>
      </c>
      <c r="BA242" s="10">
        <f t="shared" si="40"/>
        <v>0</v>
      </c>
      <c r="BB242" s="2" t="e">
        <f t="shared" ca="1" si="41"/>
        <v>#NAME?</v>
      </c>
      <c r="BC242" s="10">
        <f t="shared" si="42"/>
        <v>0</v>
      </c>
      <c r="BD242" s="2" t="e">
        <f t="shared" ca="1" si="43"/>
        <v>#NAME?</v>
      </c>
      <c r="BE242" s="10">
        <f t="shared" si="44"/>
        <v>0</v>
      </c>
      <c r="BF242" s="2" t="e">
        <f t="shared" ca="1" si="45"/>
        <v>#NAME?</v>
      </c>
      <c r="BL242" s="6"/>
    </row>
    <row r="243" spans="13:64" ht="12.75">
      <c r="Y243" s="10"/>
      <c r="Z243" s="10"/>
      <c r="AA243" s="10"/>
      <c r="AB243" s="10"/>
      <c r="AC243" s="10"/>
      <c r="AE243" s="10" t="str">
        <f t="shared" si="46"/>
        <v>zzz</v>
      </c>
      <c r="AF243" s="10" t="str">
        <f t="shared" si="47"/>
        <v>zzz</v>
      </c>
      <c r="AG243" s="10" t="str">
        <f t="shared" si="48"/>
        <v>zzz</v>
      </c>
      <c r="AH243" s="10" t="str">
        <f t="shared" si="49"/>
        <v>zzz</v>
      </c>
      <c r="AI243" s="10" t="str">
        <f t="shared" si="50"/>
        <v>zzz</v>
      </c>
      <c r="AQ243" s="10"/>
      <c r="AR243" s="10"/>
      <c r="AS243" s="10"/>
      <c r="AT243" s="10"/>
      <c r="AU243" s="10"/>
      <c r="AW243" s="10">
        <f t="shared" si="36"/>
        <v>0</v>
      </c>
      <c r="AX243" s="2" t="e">
        <f t="shared" ca="1" si="37"/>
        <v>#NAME?</v>
      </c>
      <c r="AY243" s="10">
        <f t="shared" si="38"/>
        <v>0</v>
      </c>
      <c r="AZ243" s="2" t="e">
        <f t="shared" ca="1" si="39"/>
        <v>#NAME?</v>
      </c>
      <c r="BA243" s="10">
        <f t="shared" si="40"/>
        <v>0</v>
      </c>
      <c r="BB243" s="2" t="e">
        <f t="shared" ca="1" si="41"/>
        <v>#NAME?</v>
      </c>
      <c r="BC243" s="10">
        <f t="shared" si="42"/>
        <v>0</v>
      </c>
      <c r="BD243" s="2" t="e">
        <f t="shared" ca="1" si="43"/>
        <v>#NAME?</v>
      </c>
      <c r="BE243" s="10">
        <f t="shared" si="44"/>
        <v>0</v>
      </c>
      <c r="BF243" s="2" t="e">
        <f t="shared" ca="1" si="45"/>
        <v>#NAME?</v>
      </c>
      <c r="BL243" s="6"/>
    </row>
    <row r="244" spans="13:64" ht="12.75">
      <c r="Y244" s="10"/>
      <c r="Z244" s="10"/>
      <c r="AA244" s="10"/>
      <c r="AB244" s="10"/>
      <c r="AC244" s="10"/>
      <c r="AE244" s="10" t="str">
        <f t="shared" si="46"/>
        <v>zzz</v>
      </c>
      <c r="AF244" s="10" t="str">
        <f t="shared" si="47"/>
        <v>zzz</v>
      </c>
      <c r="AG244" s="10" t="str">
        <f t="shared" si="48"/>
        <v>zzz</v>
      </c>
      <c r="AH244" s="10" t="str">
        <f t="shared" si="49"/>
        <v>zzz</v>
      </c>
      <c r="AI244" s="10" t="str">
        <f t="shared" si="50"/>
        <v>zzz</v>
      </c>
      <c r="AQ244" s="10"/>
      <c r="AR244" s="10"/>
      <c r="AS244" s="10"/>
      <c r="AT244" s="10"/>
      <c r="AU244" s="10"/>
      <c r="AW244" s="10">
        <f t="shared" si="36"/>
        <v>0</v>
      </c>
      <c r="AX244" s="2" t="e">
        <f t="shared" ca="1" si="37"/>
        <v>#NAME?</v>
      </c>
      <c r="AY244" s="10">
        <f t="shared" si="38"/>
        <v>0</v>
      </c>
      <c r="AZ244" s="2" t="e">
        <f t="shared" ca="1" si="39"/>
        <v>#NAME?</v>
      </c>
      <c r="BA244" s="10">
        <f t="shared" si="40"/>
        <v>0</v>
      </c>
      <c r="BB244" s="2" t="e">
        <f t="shared" ca="1" si="41"/>
        <v>#NAME?</v>
      </c>
      <c r="BC244" s="10">
        <f t="shared" si="42"/>
        <v>0</v>
      </c>
      <c r="BD244" s="2" t="e">
        <f t="shared" ca="1" si="43"/>
        <v>#NAME?</v>
      </c>
      <c r="BE244" s="10">
        <f t="shared" si="44"/>
        <v>0</v>
      </c>
      <c r="BF244" s="2" t="e">
        <f t="shared" ca="1" si="45"/>
        <v>#NAME?</v>
      </c>
      <c r="BL244" s="6"/>
    </row>
    <row r="245" spans="13:64" ht="12.75">
      <c r="Y245" s="10"/>
      <c r="Z245" s="10"/>
      <c r="AA245" s="10"/>
      <c r="AB245" s="10"/>
      <c r="AC245" s="10"/>
      <c r="AE245" s="10" t="str">
        <f t="shared" ref="AE245:AE258" si="51">IF(OR(Y245="---",Y245=""),"zzz",Y245)</f>
        <v>zzz</v>
      </c>
      <c r="AF245" s="10" t="str">
        <f t="shared" ref="AF245:AF258" si="52">IF(OR(Z245="---",Z245=""),"zzz",Z245)</f>
        <v>zzz</v>
      </c>
      <c r="AG245" s="10" t="str">
        <f t="shared" ref="AG245:AG258" si="53">IF(OR(AA245="---",AA245=""),"zzz",AA245)</f>
        <v>zzz</v>
      </c>
      <c r="AH245" s="10" t="str">
        <f t="shared" ref="AH245:AH258" si="54">IF(OR(AB245="---",AB245=""),"zzz",AB245)</f>
        <v>zzz</v>
      </c>
      <c r="AI245" s="10" t="str">
        <f t="shared" ref="AI245:AI258" si="55">IF(OR(AC245="---",AC245=""),"zzz",AC245)</f>
        <v>zzz</v>
      </c>
      <c r="AQ245" s="10"/>
      <c r="AR245" s="10"/>
      <c r="AS245" s="10"/>
      <c r="AT245" s="10"/>
      <c r="AU245" s="10"/>
      <c r="AW245" s="10">
        <f t="shared" si="36"/>
        <v>0</v>
      </c>
      <c r="AX245" s="2" t="e">
        <f t="shared" ca="1" si="37"/>
        <v>#NAME?</v>
      </c>
      <c r="AY245" s="10">
        <f t="shared" si="38"/>
        <v>0</v>
      </c>
      <c r="AZ245" s="2" t="e">
        <f t="shared" ca="1" si="39"/>
        <v>#NAME?</v>
      </c>
      <c r="BA245" s="10">
        <f t="shared" si="40"/>
        <v>0</v>
      </c>
      <c r="BB245" s="2" t="e">
        <f t="shared" ca="1" si="41"/>
        <v>#NAME?</v>
      </c>
      <c r="BC245" s="10">
        <f t="shared" si="42"/>
        <v>0</v>
      </c>
      <c r="BD245" s="2" t="e">
        <f t="shared" ca="1" si="43"/>
        <v>#NAME?</v>
      </c>
      <c r="BE245" s="10">
        <f t="shared" si="44"/>
        <v>0</v>
      </c>
      <c r="BF245" s="2" t="e">
        <f t="shared" ca="1" si="45"/>
        <v>#NAME?</v>
      </c>
      <c r="BL245" s="6"/>
    </row>
    <row r="246" spans="13:64" ht="12.75">
      <c r="Y246" s="10"/>
      <c r="Z246" s="10"/>
      <c r="AA246" s="10"/>
      <c r="AB246" s="10"/>
      <c r="AC246" s="10"/>
      <c r="AE246" s="10" t="str">
        <f t="shared" si="51"/>
        <v>zzz</v>
      </c>
      <c r="AF246" s="10" t="str">
        <f t="shared" si="52"/>
        <v>zzz</v>
      </c>
      <c r="AG246" s="10" t="str">
        <f t="shared" si="53"/>
        <v>zzz</v>
      </c>
      <c r="AH246" s="10" t="str">
        <f t="shared" si="54"/>
        <v>zzz</v>
      </c>
      <c r="AI246" s="10" t="str">
        <f t="shared" si="55"/>
        <v>zzz</v>
      </c>
      <c r="AQ246" s="10"/>
      <c r="AR246" s="10"/>
      <c r="AS246" s="10"/>
      <c r="AT246" s="10"/>
      <c r="AU246" s="10"/>
      <c r="AW246" s="10">
        <f t="shared" si="36"/>
        <v>0</v>
      </c>
      <c r="AX246" s="2" t="e">
        <f t="shared" ca="1" si="37"/>
        <v>#NAME?</v>
      </c>
      <c r="AY246" s="10">
        <f t="shared" si="38"/>
        <v>0</v>
      </c>
      <c r="AZ246" s="2" t="e">
        <f t="shared" ca="1" si="39"/>
        <v>#NAME?</v>
      </c>
      <c r="BA246" s="10">
        <f t="shared" si="40"/>
        <v>0</v>
      </c>
      <c r="BB246" s="2" t="e">
        <f t="shared" ca="1" si="41"/>
        <v>#NAME?</v>
      </c>
      <c r="BC246" s="10">
        <f t="shared" si="42"/>
        <v>0</v>
      </c>
      <c r="BD246" s="2" t="e">
        <f t="shared" ca="1" si="43"/>
        <v>#NAME?</v>
      </c>
      <c r="BE246" s="10">
        <f t="shared" si="44"/>
        <v>0</v>
      </c>
      <c r="BF246" s="2" t="e">
        <f t="shared" ca="1" si="45"/>
        <v>#NAME?</v>
      </c>
      <c r="BL246" s="6"/>
    </row>
    <row r="247" spans="13:64" ht="12.75">
      <c r="M247" s="17" t="str">
        <f ca="1">IFERROR(__xludf.DUMMYFUNCTION("unique(#REF!)"),"#REF!")</f>
        <v>#REF!</v>
      </c>
      <c r="N247" s="17" t="str">
        <f ca="1">IFERROR(__xludf.DUMMYFUNCTION("unique(#REF!)"),"#REF!")</f>
        <v>#REF!</v>
      </c>
      <c r="O247" s="17" t="str">
        <f ca="1">IFERROR(__xludf.DUMMYFUNCTION("unique(#REF!)"),"#REF!")</f>
        <v>#REF!</v>
      </c>
      <c r="P247" s="17" t="str">
        <f ca="1">IFERROR(__xludf.DUMMYFUNCTION("unique(#REF!)"),"#REF!")</f>
        <v>#REF!</v>
      </c>
      <c r="Q247" s="17" t="str">
        <f ca="1">IFERROR(__xludf.DUMMYFUNCTION("unique(#REF!)"),"#REF!")</f>
        <v>#REF!</v>
      </c>
      <c r="Y247" s="10"/>
      <c r="Z247" s="10"/>
      <c r="AA247" s="10"/>
      <c r="AB247" s="10"/>
      <c r="AC247" s="10"/>
      <c r="AE247" s="10" t="str">
        <f t="shared" si="51"/>
        <v>zzz</v>
      </c>
      <c r="AF247" s="10" t="str">
        <f t="shared" si="52"/>
        <v>zzz</v>
      </c>
      <c r="AG247" s="10" t="str">
        <f t="shared" si="53"/>
        <v>zzz</v>
      </c>
      <c r="AH247" s="10" t="str">
        <f t="shared" si="54"/>
        <v>zzz</v>
      </c>
      <c r="AI247" s="10" t="str">
        <f t="shared" si="55"/>
        <v>zzz</v>
      </c>
      <c r="AQ247" s="10"/>
      <c r="AR247" s="10"/>
      <c r="AS247" s="10"/>
      <c r="AT247" s="10"/>
      <c r="AU247" s="10"/>
      <c r="AW247" s="10">
        <f t="shared" si="36"/>
        <v>0</v>
      </c>
      <c r="AX247" s="2" t="e">
        <f t="shared" ca="1" si="37"/>
        <v>#NAME?</v>
      </c>
      <c r="AY247" s="10">
        <f t="shared" si="38"/>
        <v>0</v>
      </c>
      <c r="AZ247" s="2" t="e">
        <f t="shared" ca="1" si="39"/>
        <v>#NAME?</v>
      </c>
      <c r="BA247" s="10">
        <f t="shared" si="40"/>
        <v>0</v>
      </c>
      <c r="BB247" s="2" t="e">
        <f t="shared" ca="1" si="41"/>
        <v>#NAME?</v>
      </c>
      <c r="BC247" s="10">
        <f t="shared" si="42"/>
        <v>0</v>
      </c>
      <c r="BD247" s="2" t="e">
        <f t="shared" ca="1" si="43"/>
        <v>#NAME?</v>
      </c>
      <c r="BE247" s="10">
        <f t="shared" si="44"/>
        <v>0</v>
      </c>
      <c r="BF247" s="2" t="e">
        <f t="shared" ca="1" si="45"/>
        <v>#NAME?</v>
      </c>
      <c r="BL247" s="6"/>
    </row>
    <row r="248" spans="13:64" ht="12.75">
      <c r="Y248" s="10"/>
      <c r="Z248" s="10"/>
      <c r="AA248" s="10"/>
      <c r="AB248" s="10"/>
      <c r="AC248" s="10"/>
      <c r="AE248" s="10" t="str">
        <f t="shared" si="51"/>
        <v>zzz</v>
      </c>
      <c r="AF248" s="10" t="str">
        <f t="shared" si="52"/>
        <v>zzz</v>
      </c>
      <c r="AG248" s="10" t="str">
        <f t="shared" si="53"/>
        <v>zzz</v>
      </c>
      <c r="AH248" s="10" t="str">
        <f t="shared" si="54"/>
        <v>zzz</v>
      </c>
      <c r="AI248" s="10" t="str">
        <f t="shared" si="55"/>
        <v>zzz</v>
      </c>
      <c r="AQ248" s="10"/>
      <c r="AR248" s="10"/>
      <c r="AS248" s="10"/>
      <c r="AT248" s="10"/>
      <c r="AU248" s="10"/>
      <c r="AW248" s="10">
        <f t="shared" si="36"/>
        <v>0</v>
      </c>
      <c r="AX248" s="2" t="e">
        <f t="shared" ca="1" si="37"/>
        <v>#NAME?</v>
      </c>
      <c r="AY248" s="10">
        <f t="shared" si="38"/>
        <v>0</v>
      </c>
      <c r="AZ248" s="2" t="e">
        <f t="shared" ca="1" si="39"/>
        <v>#NAME?</v>
      </c>
      <c r="BA248" s="10">
        <f t="shared" si="40"/>
        <v>0</v>
      </c>
      <c r="BB248" s="2" t="e">
        <f t="shared" ca="1" si="41"/>
        <v>#NAME?</v>
      </c>
      <c r="BC248" s="10">
        <f t="shared" si="42"/>
        <v>0</v>
      </c>
      <c r="BD248" s="2" t="e">
        <f t="shared" ca="1" si="43"/>
        <v>#NAME?</v>
      </c>
      <c r="BE248" s="10">
        <f t="shared" si="44"/>
        <v>0</v>
      </c>
      <c r="BF248" s="2" t="e">
        <f t="shared" ca="1" si="45"/>
        <v>#NAME?</v>
      </c>
      <c r="BL248" s="6"/>
    </row>
    <row r="249" spans="13:64" ht="12.75">
      <c r="Y249" s="10"/>
      <c r="Z249" s="10"/>
      <c r="AA249" s="10"/>
      <c r="AB249" s="10"/>
      <c r="AC249" s="10"/>
      <c r="AE249" s="10" t="str">
        <f t="shared" si="51"/>
        <v>zzz</v>
      </c>
      <c r="AF249" s="10" t="str">
        <f t="shared" si="52"/>
        <v>zzz</v>
      </c>
      <c r="AG249" s="10" t="str">
        <f t="shared" si="53"/>
        <v>zzz</v>
      </c>
      <c r="AH249" s="10" t="str">
        <f t="shared" si="54"/>
        <v>zzz</v>
      </c>
      <c r="AI249" s="10" t="str">
        <f t="shared" si="55"/>
        <v>zzz</v>
      </c>
      <c r="AQ249" s="10"/>
      <c r="AR249" s="10"/>
      <c r="AS249" s="10"/>
      <c r="AT249" s="10"/>
      <c r="AU249" s="10"/>
      <c r="AW249" s="10">
        <f t="shared" si="36"/>
        <v>0</v>
      </c>
      <c r="AX249" s="6"/>
      <c r="AY249" s="10">
        <f t="shared" si="38"/>
        <v>0</v>
      </c>
      <c r="AZ249" s="6"/>
      <c r="BA249" s="10">
        <f t="shared" si="40"/>
        <v>0</v>
      </c>
      <c r="BC249" s="10">
        <f t="shared" si="42"/>
        <v>0</v>
      </c>
      <c r="BE249" s="10">
        <f t="shared" si="44"/>
        <v>0</v>
      </c>
      <c r="BL249" s="6"/>
    </row>
    <row r="250" spans="13:64" ht="12.75">
      <c r="Y250" s="10"/>
      <c r="Z250" s="10"/>
      <c r="AA250" s="10"/>
      <c r="AB250" s="10"/>
      <c r="AC250" s="10"/>
      <c r="AE250" s="10" t="str">
        <f t="shared" si="51"/>
        <v>zzz</v>
      </c>
      <c r="AF250" s="10" t="str">
        <f t="shared" si="52"/>
        <v>zzz</v>
      </c>
      <c r="AG250" s="10" t="str">
        <f t="shared" si="53"/>
        <v>zzz</v>
      </c>
      <c r="AH250" s="10" t="str">
        <f t="shared" si="54"/>
        <v>zzz</v>
      </c>
      <c r="AI250" s="10" t="str">
        <f t="shared" si="55"/>
        <v>zzz</v>
      </c>
      <c r="AQ250" s="10"/>
      <c r="AR250" s="10"/>
      <c r="AS250" s="10"/>
      <c r="AT250" s="10"/>
      <c r="AU250" s="10"/>
      <c r="AW250" s="10">
        <f t="shared" si="36"/>
        <v>0</v>
      </c>
      <c r="AX250" s="6"/>
      <c r="AY250" s="10">
        <f t="shared" si="38"/>
        <v>0</v>
      </c>
      <c r="AZ250" s="6"/>
      <c r="BA250" s="10">
        <f t="shared" si="40"/>
        <v>0</v>
      </c>
      <c r="BC250" s="10">
        <f t="shared" si="42"/>
        <v>0</v>
      </c>
      <c r="BE250" s="10">
        <f t="shared" si="44"/>
        <v>0</v>
      </c>
      <c r="BL250" s="6"/>
    </row>
    <row r="251" spans="13:64" ht="12.75">
      <c r="Y251" s="10"/>
      <c r="Z251" s="10"/>
      <c r="AA251" s="10"/>
      <c r="AB251" s="10"/>
      <c r="AC251" s="10"/>
      <c r="AE251" s="10" t="str">
        <f t="shared" si="51"/>
        <v>zzz</v>
      </c>
      <c r="AF251" s="10" t="str">
        <f t="shared" si="52"/>
        <v>zzz</v>
      </c>
      <c r="AG251" s="10" t="str">
        <f t="shared" si="53"/>
        <v>zzz</v>
      </c>
      <c r="AH251" s="10" t="str">
        <f t="shared" si="54"/>
        <v>zzz</v>
      </c>
      <c r="AI251" s="10" t="str">
        <f t="shared" si="55"/>
        <v>zzz</v>
      </c>
      <c r="AQ251" s="10"/>
      <c r="AR251" s="10"/>
      <c r="AS251" s="10"/>
      <c r="AT251" s="10"/>
      <c r="AU251" s="10"/>
      <c r="AW251" s="10">
        <f t="shared" si="36"/>
        <v>0</v>
      </c>
      <c r="AX251" s="6"/>
      <c r="AY251" s="10">
        <f t="shared" si="38"/>
        <v>0</v>
      </c>
      <c r="AZ251" s="6"/>
      <c r="BA251" s="10">
        <f t="shared" si="40"/>
        <v>0</v>
      </c>
      <c r="BC251" s="10">
        <f t="shared" si="42"/>
        <v>0</v>
      </c>
      <c r="BE251" s="10">
        <f t="shared" si="44"/>
        <v>0</v>
      </c>
      <c r="BL251" s="6"/>
    </row>
    <row r="252" spans="13:64" ht="12.75">
      <c r="Y252" s="10"/>
      <c r="Z252" s="10"/>
      <c r="AA252" s="10"/>
      <c r="AB252" s="10"/>
      <c r="AC252" s="10"/>
      <c r="AE252" s="10" t="str">
        <f t="shared" si="51"/>
        <v>zzz</v>
      </c>
      <c r="AF252" s="10" t="str">
        <f t="shared" si="52"/>
        <v>zzz</v>
      </c>
      <c r="AG252" s="10" t="str">
        <f t="shared" si="53"/>
        <v>zzz</v>
      </c>
      <c r="AH252" s="10" t="str">
        <f t="shared" si="54"/>
        <v>zzz</v>
      </c>
      <c r="AI252" s="10" t="str">
        <f t="shared" si="55"/>
        <v>zzz</v>
      </c>
      <c r="AQ252" s="10"/>
      <c r="AR252" s="10"/>
      <c r="AS252" s="10"/>
      <c r="AT252" s="10"/>
      <c r="AU252" s="10"/>
      <c r="AW252" s="10">
        <f t="shared" si="36"/>
        <v>0</v>
      </c>
      <c r="AX252" s="6"/>
      <c r="AY252" s="10">
        <f t="shared" si="38"/>
        <v>0</v>
      </c>
      <c r="AZ252" s="6"/>
      <c r="BA252" s="10">
        <f t="shared" si="40"/>
        <v>0</v>
      </c>
      <c r="BC252" s="10">
        <f t="shared" si="42"/>
        <v>0</v>
      </c>
      <c r="BE252" s="10">
        <f t="shared" si="44"/>
        <v>0</v>
      </c>
      <c r="BL252" s="6"/>
    </row>
    <row r="253" spans="13:64" ht="12.75">
      <c r="Y253" s="10"/>
      <c r="Z253" s="10"/>
      <c r="AA253" s="10"/>
      <c r="AB253" s="10"/>
      <c r="AC253" s="10"/>
      <c r="AE253" s="10" t="str">
        <f t="shared" si="51"/>
        <v>zzz</v>
      </c>
      <c r="AF253" s="10" t="str">
        <f t="shared" si="52"/>
        <v>zzz</v>
      </c>
      <c r="AG253" s="10" t="str">
        <f t="shared" si="53"/>
        <v>zzz</v>
      </c>
      <c r="AH253" s="10" t="str">
        <f t="shared" si="54"/>
        <v>zzz</v>
      </c>
      <c r="AI253" s="10" t="str">
        <f t="shared" si="55"/>
        <v>zzz</v>
      </c>
      <c r="AQ253" s="10"/>
      <c r="AR253" s="10"/>
      <c r="AS253" s="10"/>
      <c r="AT253" s="10"/>
      <c r="AU253" s="10"/>
      <c r="AW253" s="10">
        <f t="shared" si="36"/>
        <v>0</v>
      </c>
      <c r="AX253" s="6"/>
      <c r="AY253" s="10">
        <f t="shared" si="38"/>
        <v>0</v>
      </c>
      <c r="AZ253" s="6"/>
      <c r="BA253" s="10">
        <f t="shared" si="40"/>
        <v>0</v>
      </c>
      <c r="BC253" s="10">
        <f t="shared" si="42"/>
        <v>0</v>
      </c>
      <c r="BE253" s="10">
        <f t="shared" si="44"/>
        <v>0</v>
      </c>
      <c r="BL253" s="6"/>
    </row>
    <row r="254" spans="13:64" ht="12.75">
      <c r="Y254" s="10"/>
      <c r="Z254" s="10"/>
      <c r="AA254" s="10"/>
      <c r="AB254" s="10"/>
      <c r="AC254" s="10"/>
      <c r="AE254" s="10" t="str">
        <f t="shared" si="51"/>
        <v>zzz</v>
      </c>
      <c r="AF254" s="10" t="str">
        <f t="shared" si="52"/>
        <v>zzz</v>
      </c>
      <c r="AG254" s="10" t="str">
        <f t="shared" si="53"/>
        <v>zzz</v>
      </c>
      <c r="AH254" s="10" t="str">
        <f t="shared" si="54"/>
        <v>zzz</v>
      </c>
      <c r="AI254" s="10" t="str">
        <f t="shared" si="55"/>
        <v>zzz</v>
      </c>
      <c r="AQ254" s="10"/>
      <c r="AR254" s="10"/>
      <c r="AS254" s="10"/>
      <c r="AT254" s="10"/>
      <c r="AU254" s="10"/>
      <c r="AW254" s="10">
        <f t="shared" si="36"/>
        <v>0</v>
      </c>
      <c r="AX254" s="6"/>
      <c r="AY254" s="10">
        <f t="shared" si="38"/>
        <v>0</v>
      </c>
      <c r="AZ254" s="6"/>
      <c r="BA254" s="10">
        <f t="shared" si="40"/>
        <v>0</v>
      </c>
      <c r="BC254" s="10">
        <f t="shared" si="42"/>
        <v>0</v>
      </c>
      <c r="BE254" s="10">
        <f t="shared" si="44"/>
        <v>0</v>
      </c>
      <c r="BL254" s="6"/>
    </row>
    <row r="255" spans="13:64" ht="12.75">
      <c r="Y255" s="10"/>
      <c r="Z255" s="10"/>
      <c r="AA255" s="10"/>
      <c r="AB255" s="10"/>
      <c r="AC255" s="10"/>
      <c r="AE255" s="10" t="str">
        <f t="shared" si="51"/>
        <v>zzz</v>
      </c>
      <c r="AF255" s="10" t="str">
        <f t="shared" si="52"/>
        <v>zzz</v>
      </c>
      <c r="AG255" s="10" t="str">
        <f t="shared" si="53"/>
        <v>zzz</v>
      </c>
      <c r="AH255" s="10" t="str">
        <f t="shared" si="54"/>
        <v>zzz</v>
      </c>
      <c r="AI255" s="10" t="str">
        <f t="shared" si="55"/>
        <v>zzz</v>
      </c>
      <c r="AQ255" s="10"/>
      <c r="AR255" s="10"/>
      <c r="AS255" s="10"/>
      <c r="AT255" s="10"/>
      <c r="AU255" s="10"/>
      <c r="AW255" s="10">
        <f t="shared" si="36"/>
        <v>0</v>
      </c>
      <c r="AX255" s="6"/>
      <c r="AY255" s="10">
        <f t="shared" si="38"/>
        <v>0</v>
      </c>
      <c r="AZ255" s="6"/>
      <c r="BA255" s="10">
        <f t="shared" si="40"/>
        <v>0</v>
      </c>
      <c r="BC255" s="10">
        <f t="shared" si="42"/>
        <v>0</v>
      </c>
      <c r="BE255" s="10">
        <f t="shared" si="44"/>
        <v>0</v>
      </c>
      <c r="BL255" s="6"/>
    </row>
    <row r="256" spans="13:64" ht="12.75">
      <c r="Y256" s="10"/>
      <c r="Z256" s="10"/>
      <c r="AA256" s="10"/>
      <c r="AB256" s="10"/>
      <c r="AC256" s="10"/>
      <c r="AE256" s="10" t="str">
        <f t="shared" si="51"/>
        <v>zzz</v>
      </c>
      <c r="AF256" s="10" t="str">
        <f t="shared" si="52"/>
        <v>zzz</v>
      </c>
      <c r="AG256" s="10" t="str">
        <f t="shared" si="53"/>
        <v>zzz</v>
      </c>
      <c r="AH256" s="10" t="str">
        <f t="shared" si="54"/>
        <v>zzz</v>
      </c>
      <c r="AI256" s="10" t="str">
        <f t="shared" si="55"/>
        <v>zzz</v>
      </c>
      <c r="AQ256" s="10"/>
      <c r="AR256" s="10"/>
      <c r="AS256" s="10"/>
      <c r="AT256" s="10"/>
      <c r="AU256" s="10"/>
      <c r="AW256" s="10">
        <f t="shared" si="36"/>
        <v>0</v>
      </c>
      <c r="AX256" s="6"/>
      <c r="AY256" s="10">
        <f t="shared" si="38"/>
        <v>0</v>
      </c>
      <c r="AZ256" s="6"/>
      <c r="BA256" s="10">
        <f t="shared" si="40"/>
        <v>0</v>
      </c>
      <c r="BC256" s="10">
        <f t="shared" si="42"/>
        <v>0</v>
      </c>
      <c r="BE256" s="10">
        <f t="shared" si="44"/>
        <v>0</v>
      </c>
      <c r="BL256" s="6"/>
    </row>
    <row r="257" spans="25:64" ht="12.75">
      <c r="Y257" s="10"/>
      <c r="Z257" s="10"/>
      <c r="AA257" s="10"/>
      <c r="AB257" s="10"/>
      <c r="AC257" s="10"/>
      <c r="AE257" s="10" t="str">
        <f t="shared" si="51"/>
        <v>zzz</v>
      </c>
      <c r="AF257" s="10" t="str">
        <f t="shared" si="52"/>
        <v>zzz</v>
      </c>
      <c r="AG257" s="10" t="str">
        <f t="shared" si="53"/>
        <v>zzz</v>
      </c>
      <c r="AH257" s="10" t="str">
        <f t="shared" si="54"/>
        <v>zzz</v>
      </c>
      <c r="AI257" s="10" t="str">
        <f t="shared" si="55"/>
        <v>zzz</v>
      </c>
      <c r="AQ257" s="10"/>
      <c r="AR257" s="10"/>
      <c r="AS257" s="10"/>
      <c r="AT257" s="10"/>
      <c r="AU257" s="10"/>
      <c r="AW257" s="10">
        <f t="shared" si="36"/>
        <v>0</v>
      </c>
      <c r="AX257" s="6"/>
      <c r="AY257" s="10">
        <f t="shared" si="38"/>
        <v>0</v>
      </c>
      <c r="AZ257" s="6"/>
      <c r="BA257" s="10">
        <f t="shared" si="40"/>
        <v>0</v>
      </c>
      <c r="BC257" s="10">
        <f t="shared" si="42"/>
        <v>0</v>
      </c>
      <c r="BE257" s="10">
        <f t="shared" si="44"/>
        <v>0</v>
      </c>
      <c r="BL257" s="6"/>
    </row>
    <row r="258" spans="25:64" ht="12.75">
      <c r="Y258" s="10"/>
      <c r="Z258" s="10"/>
      <c r="AA258" s="10"/>
      <c r="AB258" s="10"/>
      <c r="AC258" s="10"/>
      <c r="AE258" s="10" t="str">
        <f t="shared" si="51"/>
        <v>zzz</v>
      </c>
      <c r="AF258" s="10" t="str">
        <f t="shared" si="52"/>
        <v>zzz</v>
      </c>
      <c r="AG258" s="10" t="str">
        <f t="shared" si="53"/>
        <v>zzz</v>
      </c>
      <c r="AH258" s="10" t="str">
        <f t="shared" si="54"/>
        <v>zzz</v>
      </c>
      <c r="AI258" s="10" t="str">
        <f t="shared" si="55"/>
        <v>zzz</v>
      </c>
      <c r="AQ258" s="10"/>
      <c r="AR258" s="10"/>
      <c r="AS258" s="10"/>
      <c r="AT258" s="10"/>
      <c r="AU258" s="10"/>
      <c r="AW258" s="10">
        <f t="shared" si="36"/>
        <v>0</v>
      </c>
      <c r="AX258" s="6"/>
      <c r="AY258" s="10">
        <f t="shared" si="38"/>
        <v>0</v>
      </c>
      <c r="AZ258" s="6"/>
      <c r="BA258" s="10">
        <f t="shared" si="40"/>
        <v>0</v>
      </c>
      <c r="BC258" s="10">
        <f t="shared" si="42"/>
        <v>0</v>
      </c>
      <c r="BE258" s="10">
        <f t="shared" si="44"/>
        <v>0</v>
      </c>
      <c r="BL258" s="6"/>
    </row>
    <row r="259" spans="25:64" ht="12.75">
      <c r="Y259" s="10"/>
      <c r="Z259" s="10"/>
      <c r="AA259" s="10"/>
      <c r="AB259" s="10"/>
      <c r="AC259" s="10"/>
      <c r="AQ259" s="10"/>
      <c r="AR259" s="10"/>
      <c r="AS259" s="10"/>
      <c r="AT259" s="10"/>
      <c r="AU259" s="10"/>
      <c r="AX259" s="6"/>
      <c r="AZ259" s="6"/>
      <c r="BL259" s="6"/>
    </row>
    <row r="260" spans="25:64" ht="12.75">
      <c r="Y260" s="10"/>
      <c r="Z260" s="10"/>
      <c r="AA260" s="10"/>
      <c r="AB260" s="10"/>
      <c r="AC260" s="10"/>
      <c r="AQ260" s="10"/>
      <c r="AR260" s="10"/>
      <c r="AS260" s="10"/>
      <c r="AT260" s="10"/>
      <c r="AU260" s="10"/>
      <c r="AX260" s="6"/>
      <c r="AZ260" s="6"/>
      <c r="BL260" s="6"/>
    </row>
    <row r="261" spans="25:64" ht="12.75">
      <c r="Y261" s="10"/>
      <c r="Z261" s="10"/>
      <c r="AA261" s="10"/>
      <c r="AB261" s="10"/>
      <c r="AC261" s="10"/>
      <c r="AQ261" s="10"/>
      <c r="AR261" s="10"/>
      <c r="AS261" s="10"/>
      <c r="AT261" s="10"/>
      <c r="AU261" s="10"/>
      <c r="AX261" s="6"/>
      <c r="AZ261" s="6"/>
      <c r="BL261" s="6"/>
    </row>
    <row r="262" spans="25:64" ht="12.75">
      <c r="Y262" s="10"/>
      <c r="Z262" s="10"/>
      <c r="AA262" s="10"/>
      <c r="AB262" s="10"/>
      <c r="AC262" s="10"/>
      <c r="AQ262" s="10"/>
      <c r="AR262" s="10"/>
      <c r="AS262" s="10"/>
      <c r="AT262" s="10"/>
      <c r="AU262" s="10"/>
      <c r="AX262" s="6"/>
      <c r="AZ262" s="6"/>
      <c r="BL262" s="6"/>
    </row>
    <row r="263" spans="25:64" ht="12.75">
      <c r="Y263" s="10"/>
      <c r="Z263" s="10"/>
      <c r="AA263" s="10"/>
      <c r="AB263" s="10"/>
      <c r="AC263" s="10"/>
      <c r="AQ263" s="10"/>
      <c r="AR263" s="10"/>
      <c r="AS263" s="10"/>
      <c r="AT263" s="10"/>
      <c r="AU263" s="10"/>
      <c r="AX263" s="6"/>
      <c r="AZ263" s="6"/>
      <c r="BL263" s="6"/>
    </row>
    <row r="264" spans="25:64" ht="12.75">
      <c r="Y264" s="10"/>
      <c r="Z264" s="10"/>
      <c r="AA264" s="10"/>
      <c r="AB264" s="10"/>
      <c r="AC264" s="10"/>
      <c r="AQ264" s="10"/>
      <c r="AR264" s="10"/>
      <c r="AS264" s="10"/>
      <c r="AT264" s="10"/>
      <c r="AU264" s="10"/>
      <c r="AX264" s="6"/>
      <c r="AZ264" s="6"/>
      <c r="BL264" s="6"/>
    </row>
    <row r="265" spans="25:64" ht="12.75">
      <c r="Y265" s="10"/>
      <c r="Z265" s="10"/>
      <c r="AA265" s="10"/>
      <c r="AB265" s="10"/>
      <c r="AC265" s="10"/>
      <c r="AQ265" s="10"/>
      <c r="AR265" s="10"/>
      <c r="AS265" s="10"/>
      <c r="AT265" s="10"/>
      <c r="AU265" s="10"/>
      <c r="AX265" s="6"/>
      <c r="AZ265" s="6"/>
      <c r="BL265" s="6"/>
    </row>
    <row r="266" spans="25:64" ht="12.75">
      <c r="Y266" s="10"/>
      <c r="Z266" s="10"/>
      <c r="AA266" s="10"/>
      <c r="AB266" s="10"/>
      <c r="AC266" s="10"/>
      <c r="AQ266" s="10"/>
      <c r="AR266" s="10"/>
      <c r="AS266" s="10"/>
      <c r="AT266" s="10"/>
      <c r="AU266" s="10"/>
      <c r="AX266" s="6"/>
      <c r="AZ266" s="6"/>
      <c r="BL266" s="6"/>
    </row>
    <row r="267" spans="25:64" ht="12.75">
      <c r="Y267" s="10"/>
      <c r="Z267" s="10"/>
      <c r="AA267" s="10"/>
      <c r="AB267" s="10"/>
      <c r="AC267" s="10"/>
      <c r="AQ267" s="10"/>
      <c r="AR267" s="10"/>
      <c r="AS267" s="10"/>
      <c r="AT267" s="10"/>
      <c r="AU267" s="10"/>
      <c r="AX267" s="6"/>
      <c r="AZ267" s="6"/>
      <c r="BL267" s="6"/>
    </row>
    <row r="268" spans="25:64" ht="12.75">
      <c r="Y268" s="10"/>
      <c r="Z268" s="10"/>
      <c r="AA268" s="10"/>
      <c r="AB268" s="10"/>
      <c r="AC268" s="10"/>
      <c r="AQ268" s="10"/>
      <c r="AR268" s="10"/>
      <c r="AS268" s="10"/>
      <c r="AT268" s="10"/>
      <c r="AU268" s="10"/>
      <c r="AX268" s="6"/>
      <c r="AZ268" s="6"/>
      <c r="BL268" s="6"/>
    </row>
    <row r="269" spans="25:64" ht="12.75">
      <c r="Y269" s="10"/>
      <c r="Z269" s="10"/>
      <c r="AA269" s="10"/>
      <c r="AB269" s="10"/>
      <c r="AC269" s="10"/>
      <c r="AQ269" s="10"/>
      <c r="AR269" s="10"/>
      <c r="AS269" s="10"/>
      <c r="AT269" s="10"/>
      <c r="AU269" s="10"/>
      <c r="AX269" s="6"/>
      <c r="AZ269" s="6"/>
      <c r="BL269" s="6"/>
    </row>
    <row r="270" spans="25:64" ht="12.75">
      <c r="Y270" s="10"/>
      <c r="Z270" s="10"/>
      <c r="AA270" s="10"/>
      <c r="AB270" s="10"/>
      <c r="AC270" s="10"/>
      <c r="AQ270" s="10"/>
      <c r="AR270" s="10"/>
      <c r="AS270" s="10"/>
      <c r="AT270" s="10"/>
      <c r="AU270" s="10"/>
      <c r="AX270" s="6"/>
      <c r="AZ270" s="6"/>
      <c r="BL270" s="6"/>
    </row>
    <row r="271" spans="25:64" ht="12.75">
      <c r="Y271" s="10"/>
      <c r="Z271" s="10"/>
      <c r="AA271" s="10"/>
      <c r="AB271" s="10"/>
      <c r="AC271" s="10"/>
      <c r="AQ271" s="10"/>
      <c r="AR271" s="10"/>
      <c r="AS271" s="10"/>
      <c r="AT271" s="10"/>
      <c r="AU271" s="10"/>
      <c r="AX271" s="6"/>
      <c r="AZ271" s="6"/>
      <c r="BL271" s="6"/>
    </row>
    <row r="272" spans="25:64" ht="12.75">
      <c r="Y272" s="10"/>
      <c r="Z272" s="10"/>
      <c r="AA272" s="10"/>
      <c r="AB272" s="10"/>
      <c r="AC272" s="10"/>
      <c r="AQ272" s="10"/>
      <c r="AR272" s="10"/>
      <c r="AS272" s="10"/>
      <c r="AT272" s="10"/>
      <c r="AU272" s="10"/>
      <c r="AX272" s="6"/>
      <c r="AZ272" s="6"/>
      <c r="BL272" s="6"/>
    </row>
    <row r="273" spans="25:64" ht="12.75">
      <c r="Y273" s="10"/>
      <c r="Z273" s="10"/>
      <c r="AA273" s="10"/>
      <c r="AB273" s="10"/>
      <c r="AC273" s="10"/>
      <c r="AQ273" s="10"/>
      <c r="AR273" s="10"/>
      <c r="AS273" s="10"/>
      <c r="AT273" s="10"/>
      <c r="AU273" s="10"/>
      <c r="AX273" s="6"/>
      <c r="AZ273" s="6"/>
      <c r="BL273" s="6"/>
    </row>
    <row r="274" spans="25:64" ht="12.75">
      <c r="Y274" s="10"/>
      <c r="Z274" s="10"/>
      <c r="AA274" s="10"/>
      <c r="AB274" s="10"/>
      <c r="AC274" s="10"/>
      <c r="AQ274" s="10"/>
      <c r="AR274" s="10"/>
      <c r="AS274" s="10"/>
      <c r="AT274" s="10"/>
      <c r="AU274" s="10"/>
      <c r="AX274" s="6"/>
      <c r="AZ274" s="6"/>
      <c r="BL274" s="6"/>
    </row>
    <row r="275" spans="25:64" ht="12.75">
      <c r="Y275" s="10"/>
      <c r="Z275" s="10"/>
      <c r="AA275" s="10"/>
      <c r="AB275" s="10"/>
      <c r="AC275" s="10"/>
      <c r="AQ275" s="10"/>
      <c r="AR275" s="10"/>
      <c r="AS275" s="10"/>
      <c r="AT275" s="10"/>
      <c r="AU275" s="10"/>
      <c r="AX275" s="6"/>
      <c r="AZ275" s="6"/>
      <c r="BL275" s="6"/>
    </row>
    <row r="276" spans="25:64" ht="12.75">
      <c r="Y276" s="10"/>
      <c r="Z276" s="10"/>
      <c r="AA276" s="10"/>
      <c r="AB276" s="10"/>
      <c r="AC276" s="10"/>
      <c r="AQ276" s="10"/>
      <c r="AR276" s="10"/>
      <c r="AS276" s="10"/>
      <c r="AT276" s="10"/>
      <c r="AU276" s="10"/>
      <c r="AX276" s="6"/>
      <c r="AZ276" s="6"/>
      <c r="BL276" s="6"/>
    </row>
    <row r="277" spans="25:64" ht="12.75">
      <c r="Y277" s="10"/>
      <c r="Z277" s="10"/>
      <c r="AA277" s="10"/>
      <c r="AB277" s="10"/>
      <c r="AC277" s="10"/>
      <c r="AQ277" s="10"/>
      <c r="AR277" s="10"/>
      <c r="AS277" s="10"/>
      <c r="AT277" s="10"/>
      <c r="AU277" s="10"/>
      <c r="AX277" s="6"/>
      <c r="AZ277" s="6"/>
      <c r="BL277" s="6"/>
    </row>
    <row r="278" spans="25:64" ht="12.75">
      <c r="Y278" s="10"/>
      <c r="Z278" s="10"/>
      <c r="AA278" s="10"/>
      <c r="AB278" s="10"/>
      <c r="AC278" s="10"/>
      <c r="AQ278" s="10"/>
      <c r="AR278" s="10"/>
      <c r="AS278" s="10"/>
      <c r="AT278" s="10"/>
      <c r="AU278" s="10"/>
      <c r="AX278" s="6"/>
      <c r="AZ278" s="6"/>
      <c r="BL278" s="6"/>
    </row>
    <row r="279" spans="25:64" ht="12.75">
      <c r="Y279" s="10"/>
      <c r="Z279" s="10"/>
      <c r="AA279" s="10"/>
      <c r="AB279" s="10"/>
      <c r="AC279" s="10"/>
      <c r="AQ279" s="10"/>
      <c r="AR279" s="10"/>
      <c r="AS279" s="10"/>
      <c r="AT279" s="10"/>
      <c r="AU279" s="10"/>
      <c r="AX279" s="6"/>
      <c r="AZ279" s="6"/>
      <c r="BL279" s="6"/>
    </row>
    <row r="280" spans="25:64" ht="12.75">
      <c r="Y280" s="10"/>
      <c r="Z280" s="10"/>
      <c r="AA280" s="10"/>
      <c r="AB280" s="10"/>
      <c r="AC280" s="10"/>
      <c r="AQ280" s="10"/>
      <c r="AR280" s="10"/>
      <c r="AS280" s="10"/>
      <c r="AT280" s="10"/>
      <c r="AU280" s="10"/>
      <c r="AX280" s="6"/>
      <c r="AZ280" s="6"/>
      <c r="BL280" s="6"/>
    </row>
    <row r="281" spans="25:64" ht="12.75">
      <c r="Y281" s="10"/>
      <c r="Z281" s="10"/>
      <c r="AA281" s="10"/>
      <c r="AB281" s="10"/>
      <c r="AC281" s="10"/>
      <c r="AQ281" s="10"/>
      <c r="AR281" s="10"/>
      <c r="AS281" s="10"/>
      <c r="AT281" s="10"/>
      <c r="AU281" s="10"/>
      <c r="AX281" s="6"/>
      <c r="AZ281" s="6"/>
      <c r="BL281" s="6"/>
    </row>
    <row r="282" spans="25:64" ht="12.75">
      <c r="Y282" s="10"/>
      <c r="Z282" s="10"/>
      <c r="AA282" s="10"/>
      <c r="AB282" s="10"/>
      <c r="AC282" s="10"/>
      <c r="AQ282" s="10"/>
      <c r="AR282" s="10"/>
      <c r="AS282" s="10"/>
      <c r="AT282" s="10"/>
      <c r="AU282" s="10"/>
      <c r="AX282" s="6"/>
      <c r="AZ282" s="6"/>
      <c r="BL282" s="6"/>
    </row>
    <row r="283" spans="25:64" ht="12.75">
      <c r="Y283" s="10"/>
      <c r="Z283" s="10"/>
      <c r="AA283" s="10"/>
      <c r="AB283" s="10"/>
      <c r="AC283" s="10"/>
      <c r="AQ283" s="10"/>
      <c r="AR283" s="10"/>
      <c r="AS283" s="10"/>
      <c r="AT283" s="10"/>
      <c r="AU283" s="10"/>
      <c r="AX283" s="6"/>
      <c r="AZ283" s="6"/>
      <c r="BL283" s="6"/>
    </row>
    <row r="284" spans="25:64" ht="12.75">
      <c r="Y284" s="10"/>
      <c r="Z284" s="10"/>
      <c r="AA284" s="10"/>
      <c r="AB284" s="10"/>
      <c r="AC284" s="10"/>
      <c r="AQ284" s="10"/>
      <c r="AR284" s="10"/>
      <c r="AS284" s="10"/>
      <c r="AT284" s="10"/>
      <c r="AU284" s="10"/>
      <c r="AX284" s="6"/>
      <c r="AZ284" s="6"/>
      <c r="BL284" s="6"/>
    </row>
    <row r="285" spans="25:64" ht="12.75">
      <c r="Y285" s="10"/>
      <c r="Z285" s="10"/>
      <c r="AA285" s="10"/>
      <c r="AB285" s="10"/>
      <c r="AC285" s="10"/>
      <c r="AQ285" s="10"/>
      <c r="AR285" s="10"/>
      <c r="AS285" s="10"/>
      <c r="AT285" s="10"/>
      <c r="AU285" s="10"/>
      <c r="AX285" s="6"/>
      <c r="AZ285" s="6"/>
      <c r="BL285" s="6"/>
    </row>
    <row r="286" spans="25:64" ht="12.75">
      <c r="Y286" s="10"/>
      <c r="Z286" s="10"/>
      <c r="AA286" s="10"/>
      <c r="AB286" s="10"/>
      <c r="AC286" s="10"/>
      <c r="AQ286" s="10"/>
      <c r="AR286" s="10"/>
      <c r="AS286" s="10"/>
      <c r="AT286" s="10"/>
      <c r="AU286" s="10"/>
      <c r="AX286" s="6"/>
      <c r="AZ286" s="6"/>
      <c r="BL286" s="6"/>
    </row>
    <row r="287" spans="25:64" ht="12.75">
      <c r="Y287" s="10"/>
      <c r="Z287" s="10"/>
      <c r="AA287" s="10"/>
      <c r="AB287" s="10"/>
      <c r="AC287" s="10"/>
      <c r="AQ287" s="10"/>
      <c r="AR287" s="10"/>
      <c r="AS287" s="10"/>
      <c r="AT287" s="10"/>
      <c r="AU287" s="10"/>
      <c r="AX287" s="6"/>
      <c r="AZ287" s="6"/>
      <c r="BL287" s="6"/>
    </row>
    <row r="288" spans="25:64" ht="12.75">
      <c r="Y288" s="10"/>
      <c r="Z288" s="10"/>
      <c r="AA288" s="10"/>
      <c r="AB288" s="10"/>
      <c r="AC288" s="10"/>
      <c r="AQ288" s="10"/>
      <c r="AR288" s="10"/>
      <c r="AS288" s="10"/>
      <c r="AT288" s="10"/>
      <c r="AU288" s="10"/>
      <c r="AX288" s="6"/>
      <c r="AZ288" s="6"/>
      <c r="BL288" s="6"/>
    </row>
    <row r="289" spans="25:64" ht="12.75">
      <c r="Y289" s="10"/>
      <c r="Z289" s="10"/>
      <c r="AA289" s="10"/>
      <c r="AB289" s="10"/>
      <c r="AC289" s="10"/>
      <c r="AQ289" s="10"/>
      <c r="AR289" s="10"/>
      <c r="AS289" s="10"/>
      <c r="AT289" s="10"/>
      <c r="AU289" s="10"/>
      <c r="AX289" s="6"/>
      <c r="AZ289" s="6"/>
      <c r="BL289" s="6"/>
    </row>
    <row r="290" spans="25:64" ht="12.75">
      <c r="Y290" s="10"/>
      <c r="Z290" s="10"/>
      <c r="AA290" s="10"/>
      <c r="AB290" s="10"/>
      <c r="AC290" s="10"/>
      <c r="AQ290" s="10"/>
      <c r="AR290" s="10"/>
      <c r="AS290" s="10"/>
      <c r="AT290" s="10"/>
      <c r="AU290" s="10"/>
      <c r="AX290" s="6"/>
      <c r="AZ290" s="6"/>
      <c r="BL290" s="6"/>
    </row>
    <row r="291" spans="25:64" ht="12.75">
      <c r="Y291" s="10"/>
      <c r="Z291" s="10"/>
      <c r="AA291" s="10"/>
      <c r="AB291" s="10"/>
      <c r="AC291" s="10"/>
      <c r="AQ291" s="10"/>
      <c r="AR291" s="10"/>
      <c r="AS291" s="10"/>
      <c r="AT291" s="10"/>
      <c r="AU291" s="10"/>
      <c r="AX291" s="6"/>
      <c r="AZ291" s="6"/>
      <c r="BL291" s="6"/>
    </row>
    <row r="292" spans="25:64" ht="12.75">
      <c r="Y292" s="10"/>
      <c r="Z292" s="10"/>
      <c r="AA292" s="10"/>
      <c r="AB292" s="10"/>
      <c r="AC292" s="10"/>
      <c r="AQ292" s="10"/>
      <c r="AR292" s="10"/>
      <c r="AS292" s="10"/>
      <c r="AT292" s="10"/>
      <c r="AU292" s="10"/>
      <c r="AX292" s="6"/>
      <c r="AZ292" s="6"/>
      <c r="BL292" s="6"/>
    </row>
    <row r="293" spans="25:64" ht="12.75">
      <c r="Y293" s="10"/>
      <c r="Z293" s="10"/>
      <c r="AA293" s="10"/>
      <c r="AB293" s="10"/>
      <c r="AC293" s="10"/>
      <c r="AQ293" s="10"/>
      <c r="AR293" s="10"/>
      <c r="AS293" s="10"/>
      <c r="AT293" s="10"/>
      <c r="AU293" s="10"/>
      <c r="AX293" s="6"/>
      <c r="AZ293" s="6"/>
      <c r="BL293" s="6"/>
    </row>
    <row r="294" spans="25:64" ht="12.75">
      <c r="Y294" s="10"/>
      <c r="Z294" s="10"/>
      <c r="AA294" s="10"/>
      <c r="AB294" s="10"/>
      <c r="AC294" s="10"/>
      <c r="AQ294" s="10"/>
      <c r="AR294" s="10"/>
      <c r="AS294" s="10"/>
      <c r="AT294" s="10"/>
      <c r="AU294" s="10"/>
      <c r="AX294" s="6"/>
      <c r="AZ294" s="6"/>
      <c r="BL294" s="6"/>
    </row>
    <row r="295" spans="25:64" ht="12.75">
      <c r="Y295" s="10"/>
      <c r="Z295" s="10"/>
      <c r="AA295" s="10"/>
      <c r="AB295" s="10"/>
      <c r="AC295" s="10"/>
      <c r="AQ295" s="10"/>
      <c r="AR295" s="10"/>
      <c r="AS295" s="10"/>
      <c r="AT295" s="10"/>
      <c r="AU295" s="10"/>
      <c r="AX295" s="6"/>
      <c r="AZ295" s="6"/>
      <c r="BL295" s="6"/>
    </row>
    <row r="296" spans="25:64" ht="12.75">
      <c r="Y296" s="10"/>
      <c r="Z296" s="10"/>
      <c r="AA296" s="10"/>
      <c r="AB296" s="10"/>
      <c r="AC296" s="10"/>
      <c r="AQ296" s="10"/>
      <c r="AR296" s="10"/>
      <c r="AS296" s="10"/>
      <c r="AT296" s="10"/>
      <c r="AU296" s="10"/>
      <c r="AX296" s="6"/>
      <c r="AZ296" s="6"/>
      <c r="BL296" s="6"/>
    </row>
    <row r="297" spans="25:64" ht="12.75">
      <c r="Y297" s="10"/>
      <c r="Z297" s="10"/>
      <c r="AA297" s="10"/>
      <c r="AB297" s="10"/>
      <c r="AC297" s="10"/>
      <c r="AQ297" s="10"/>
      <c r="AR297" s="10"/>
      <c r="AS297" s="10"/>
      <c r="AT297" s="10"/>
      <c r="AU297" s="10"/>
      <c r="AX297" s="6"/>
      <c r="AZ297" s="6"/>
      <c r="BL297" s="6"/>
    </row>
    <row r="298" spans="25:64" ht="12.75">
      <c r="Y298" s="10"/>
      <c r="Z298" s="10"/>
      <c r="AA298" s="10"/>
      <c r="AB298" s="10"/>
      <c r="AC298" s="10"/>
      <c r="AQ298" s="10"/>
      <c r="AR298" s="10"/>
      <c r="AS298" s="10"/>
      <c r="AT298" s="10"/>
      <c r="AU298" s="10"/>
      <c r="AX298" s="6"/>
      <c r="AZ298" s="6"/>
      <c r="BL298" s="6"/>
    </row>
    <row r="299" spans="25:64" ht="12.75">
      <c r="Y299" s="10"/>
      <c r="Z299" s="10"/>
      <c r="AA299" s="10"/>
      <c r="AB299" s="10"/>
      <c r="AC299" s="10"/>
      <c r="AQ299" s="10"/>
      <c r="AR299" s="10"/>
      <c r="AS299" s="10"/>
      <c r="AT299" s="10"/>
      <c r="AU299" s="10"/>
      <c r="AX299" s="6"/>
      <c r="AZ299" s="6"/>
      <c r="BL299" s="6"/>
    </row>
    <row r="300" spans="25:64" ht="12.75">
      <c r="Y300" s="10"/>
      <c r="Z300" s="10"/>
      <c r="AA300" s="10"/>
      <c r="AB300" s="10"/>
      <c r="AC300" s="10"/>
      <c r="AQ300" s="10"/>
      <c r="AR300" s="10"/>
      <c r="AS300" s="10"/>
      <c r="AT300" s="10"/>
      <c r="AU300" s="10"/>
      <c r="AX300" s="6"/>
      <c r="AZ300" s="6"/>
      <c r="BL300" s="6"/>
    </row>
    <row r="301" spans="25:64" ht="12.75">
      <c r="Y301" s="10"/>
      <c r="Z301" s="10"/>
      <c r="AA301" s="10"/>
      <c r="AB301" s="10"/>
      <c r="AC301" s="10"/>
      <c r="AQ301" s="10"/>
      <c r="AR301" s="10"/>
      <c r="AS301" s="10"/>
      <c r="AT301" s="10"/>
      <c r="AU301" s="10"/>
      <c r="AX301" s="6"/>
      <c r="AZ301" s="6"/>
      <c r="BL301" s="6"/>
    </row>
    <row r="302" spans="25:64" ht="12.75">
      <c r="Y302" s="10"/>
      <c r="Z302" s="10"/>
      <c r="AA302" s="10"/>
      <c r="AB302" s="10"/>
      <c r="AC302" s="10"/>
      <c r="AQ302" s="10"/>
      <c r="AR302" s="10"/>
      <c r="AS302" s="10"/>
      <c r="AT302" s="10"/>
      <c r="AU302" s="10"/>
      <c r="AX302" s="6"/>
      <c r="AZ302" s="6"/>
      <c r="BL302" s="6"/>
    </row>
    <row r="303" spans="25:64" ht="12.75">
      <c r="Y303" s="10"/>
      <c r="Z303" s="10"/>
      <c r="AA303" s="10"/>
      <c r="AB303" s="10"/>
      <c r="AC303" s="10"/>
      <c r="AQ303" s="10"/>
      <c r="AR303" s="10"/>
      <c r="AS303" s="10"/>
      <c r="AT303" s="10"/>
      <c r="AU303" s="10"/>
      <c r="AX303" s="6"/>
      <c r="AZ303" s="6"/>
      <c r="BL303" s="6"/>
    </row>
    <row r="304" spans="25:64" ht="12.75">
      <c r="Y304" s="10"/>
      <c r="Z304" s="10"/>
      <c r="AA304" s="10"/>
      <c r="AB304" s="10"/>
      <c r="AC304" s="10"/>
      <c r="AQ304" s="10"/>
      <c r="AR304" s="10"/>
      <c r="AS304" s="10"/>
      <c r="AT304" s="10"/>
      <c r="AU304" s="10"/>
      <c r="AX304" s="6"/>
      <c r="AZ304" s="6"/>
      <c r="BL304" s="6"/>
    </row>
    <row r="305" spans="13:64" ht="12.75">
      <c r="Y305" s="10"/>
      <c r="Z305" s="10"/>
      <c r="AA305" s="10"/>
      <c r="AB305" s="10"/>
      <c r="AC305" s="10"/>
      <c r="AQ305" s="10"/>
      <c r="AR305" s="10"/>
      <c r="AS305" s="10"/>
      <c r="AT305" s="10"/>
      <c r="AU305" s="10"/>
      <c r="AX305" s="6"/>
      <c r="AZ305" s="6"/>
      <c r="BL305" s="6"/>
    </row>
    <row r="306" spans="13:64" ht="12.75">
      <c r="Y306" s="10"/>
      <c r="Z306" s="10"/>
      <c r="AA306" s="10"/>
      <c r="AB306" s="10"/>
      <c r="AC306" s="10"/>
      <c r="AQ306" s="10"/>
      <c r="AR306" s="10"/>
      <c r="AS306" s="10"/>
      <c r="AT306" s="10"/>
      <c r="AU306" s="10"/>
      <c r="AX306" s="6"/>
      <c r="AZ306" s="6"/>
      <c r="BL306" s="6"/>
    </row>
    <row r="307" spans="13:64" ht="12.75">
      <c r="Y307" s="10"/>
      <c r="Z307" s="10"/>
      <c r="AA307" s="10"/>
      <c r="AB307" s="10"/>
      <c r="AC307" s="10"/>
      <c r="AQ307" s="10"/>
      <c r="AR307" s="10"/>
      <c r="AS307" s="10"/>
      <c r="AT307" s="10"/>
      <c r="AU307" s="10"/>
      <c r="AX307" s="6"/>
      <c r="AZ307" s="6"/>
      <c r="BL307" s="6"/>
    </row>
    <row r="308" spans="13:64" ht="12.75">
      <c r="Y308" s="10"/>
      <c r="Z308" s="10"/>
      <c r="AA308" s="10"/>
      <c r="AB308" s="10"/>
      <c r="AC308" s="10"/>
      <c r="AQ308" s="10"/>
      <c r="AR308" s="10"/>
      <c r="AS308" s="10"/>
      <c r="AT308" s="10"/>
      <c r="AU308" s="10"/>
      <c r="AX308" s="6"/>
      <c r="AZ308" s="6"/>
      <c r="BL308" s="6"/>
    </row>
    <row r="309" spans="13:64" ht="12.75">
      <c r="Y309" s="10"/>
      <c r="Z309" s="10"/>
      <c r="AA309" s="10"/>
      <c r="AB309" s="10"/>
      <c r="AC309" s="10"/>
      <c r="AQ309" s="10"/>
      <c r="AR309" s="10"/>
      <c r="AS309" s="10"/>
      <c r="AT309" s="10"/>
      <c r="AU309" s="10"/>
      <c r="AX309" s="6"/>
      <c r="AZ309" s="6"/>
      <c r="BL309" s="6"/>
    </row>
    <row r="310" spans="13:64" ht="12.75">
      <c r="Y310" s="10"/>
      <c r="Z310" s="10"/>
      <c r="AA310" s="10"/>
      <c r="AB310" s="10"/>
      <c r="AC310" s="10"/>
      <c r="AQ310" s="10"/>
      <c r="AR310" s="10"/>
      <c r="AS310" s="10"/>
      <c r="AT310" s="10"/>
      <c r="AU310" s="10"/>
      <c r="AX310" s="6"/>
      <c r="AZ310" s="6"/>
      <c r="BL310" s="6"/>
    </row>
    <row r="311" spans="13:64" ht="12.75">
      <c r="Y311" s="10"/>
      <c r="Z311" s="10"/>
      <c r="AA311" s="10"/>
      <c r="AB311" s="10"/>
      <c r="AC311" s="10"/>
      <c r="AQ311" s="10"/>
      <c r="AR311" s="10"/>
      <c r="AS311" s="10"/>
      <c r="AT311" s="10"/>
      <c r="AU311" s="10"/>
      <c r="AX311" s="6"/>
      <c r="AZ311" s="6"/>
      <c r="BL311" s="6"/>
    </row>
    <row r="312" spans="13:64" ht="12.75">
      <c r="Y312" s="10"/>
      <c r="Z312" s="10"/>
      <c r="AA312" s="10"/>
      <c r="AB312" s="10"/>
      <c r="AC312" s="10"/>
      <c r="AQ312" s="10"/>
      <c r="AR312" s="10"/>
      <c r="AS312" s="10"/>
      <c r="AT312" s="10"/>
      <c r="AU312" s="10"/>
      <c r="AX312" s="6"/>
      <c r="AZ312" s="6"/>
      <c r="BL312" s="6"/>
    </row>
    <row r="313" spans="13:64" ht="12.75">
      <c r="Y313" s="10"/>
      <c r="Z313" s="10"/>
      <c r="AA313" s="10"/>
      <c r="AB313" s="10"/>
      <c r="AC313" s="10"/>
      <c r="AQ313" s="10"/>
      <c r="AR313" s="10"/>
      <c r="AS313" s="10"/>
      <c r="AT313" s="10"/>
      <c r="AU313" s="10"/>
      <c r="AX313" s="6"/>
      <c r="AZ313" s="6"/>
      <c r="BL313" s="6"/>
    </row>
    <row r="314" spans="13:64" ht="12.75">
      <c r="Y314" s="10"/>
      <c r="Z314" s="10"/>
      <c r="AA314" s="10"/>
      <c r="AB314" s="10"/>
      <c r="AC314" s="10"/>
      <c r="AQ314" s="10"/>
      <c r="AR314" s="10"/>
      <c r="AS314" s="10"/>
      <c r="AT314" s="10"/>
      <c r="AU314" s="10"/>
      <c r="AX314" s="6"/>
      <c r="AZ314" s="6"/>
      <c r="BL314" s="6"/>
    </row>
    <row r="315" spans="13:64" ht="12.75">
      <c r="Y315" s="10"/>
      <c r="Z315" s="10"/>
      <c r="AA315" s="10"/>
      <c r="AB315" s="10"/>
      <c r="AC315" s="10"/>
      <c r="AQ315" s="10"/>
      <c r="AR315" s="10"/>
      <c r="AS315" s="10"/>
      <c r="AT315" s="10"/>
      <c r="AU315" s="10"/>
      <c r="AX315" s="6"/>
      <c r="AZ315" s="6"/>
      <c r="BL315" s="6"/>
    </row>
    <row r="316" spans="13:64" ht="12.75">
      <c r="Y316" s="10"/>
      <c r="Z316" s="10"/>
      <c r="AA316" s="10"/>
      <c r="AB316" s="10"/>
      <c r="AC316" s="10"/>
      <c r="AQ316" s="10"/>
      <c r="AR316" s="10"/>
      <c r="AS316" s="10"/>
      <c r="AT316" s="10"/>
      <c r="AU316" s="10"/>
      <c r="AX316" s="6"/>
      <c r="AZ316" s="6"/>
      <c r="BL316" s="6"/>
    </row>
    <row r="317" spans="13:64" ht="12.75">
      <c r="M317" s="17" t="str">
        <f t="shared" ref="M317:Q322" si="56">IF(BO3="T",$BM3,"")</f>
        <v/>
      </c>
      <c r="N317" s="17" t="str">
        <f t="shared" si="56"/>
        <v/>
      </c>
      <c r="O317" s="17" t="str">
        <f t="shared" si="56"/>
        <v>Demarco Monica</v>
      </c>
      <c r="P317" s="17" t="str">
        <f t="shared" si="56"/>
        <v/>
      </c>
      <c r="Q317" s="17" t="str">
        <f t="shared" si="56"/>
        <v/>
      </c>
      <c r="Y317" s="10"/>
      <c r="Z317" s="10"/>
      <c r="AA317" s="10"/>
      <c r="AB317" s="10"/>
      <c r="AC317" s="10"/>
      <c r="AQ317" s="10"/>
      <c r="AR317" s="10"/>
      <c r="AS317" s="10"/>
      <c r="AT317" s="10"/>
      <c r="AU317" s="10"/>
      <c r="AX317" s="6"/>
      <c r="AZ317" s="6"/>
      <c r="BL317" s="6"/>
    </row>
    <row r="318" spans="13:64" ht="12.75">
      <c r="M318" s="17" t="str">
        <f t="shared" si="56"/>
        <v/>
      </c>
      <c r="N318" s="17" t="str">
        <f t="shared" si="56"/>
        <v/>
      </c>
      <c r="O318" s="17" t="str">
        <f t="shared" si="56"/>
        <v/>
      </c>
      <c r="P318" s="17" t="str">
        <f t="shared" si="56"/>
        <v/>
      </c>
      <c r="Q318" s="17" t="str">
        <f t="shared" si="56"/>
        <v/>
      </c>
      <c r="Y318" s="10"/>
      <c r="Z318" s="10"/>
      <c r="AA318" s="10"/>
      <c r="AB318" s="10"/>
      <c r="AC318" s="10"/>
      <c r="AQ318" s="10"/>
      <c r="AR318" s="10"/>
      <c r="AS318" s="10"/>
      <c r="AT318" s="10"/>
      <c r="AU318" s="10"/>
      <c r="AX318" s="6"/>
      <c r="AZ318" s="6"/>
      <c r="BL318" s="6"/>
    </row>
    <row r="319" spans="13:64" ht="12.75">
      <c r="M319" s="17" t="str">
        <f t="shared" si="56"/>
        <v/>
      </c>
      <c r="N319" s="17" t="str">
        <f t="shared" si="56"/>
        <v/>
      </c>
      <c r="O319" s="17" t="str">
        <f t="shared" si="56"/>
        <v/>
      </c>
      <c r="P319" s="17" t="str">
        <f t="shared" si="56"/>
        <v/>
      </c>
      <c r="Q319" s="17" t="str">
        <f t="shared" si="56"/>
        <v/>
      </c>
      <c r="Y319" s="10"/>
      <c r="Z319" s="10"/>
      <c r="AA319" s="10"/>
      <c r="AB319" s="10"/>
      <c r="AC319" s="10"/>
      <c r="AQ319" s="10"/>
      <c r="AR319" s="10"/>
      <c r="AS319" s="10"/>
      <c r="AT319" s="10"/>
      <c r="AU319" s="10"/>
      <c r="AX319" s="6"/>
      <c r="AZ319" s="6"/>
      <c r="BL319" s="6"/>
    </row>
    <row r="320" spans="13:64" ht="12.75">
      <c r="M320" s="17" t="str">
        <f t="shared" si="56"/>
        <v/>
      </c>
      <c r="N320" s="17" t="str">
        <f t="shared" si="56"/>
        <v/>
      </c>
      <c r="O320" s="17" t="str">
        <f t="shared" si="56"/>
        <v/>
      </c>
      <c r="P320" s="17" t="str">
        <f t="shared" si="56"/>
        <v/>
      </c>
      <c r="Q320" s="17" t="str">
        <f t="shared" si="56"/>
        <v/>
      </c>
      <c r="Y320" s="10"/>
      <c r="Z320" s="10"/>
      <c r="AA320" s="10"/>
      <c r="AB320" s="10"/>
      <c r="AC320" s="10"/>
      <c r="AQ320" s="10"/>
      <c r="AR320" s="10"/>
      <c r="AS320" s="10"/>
      <c r="AT320" s="10"/>
      <c r="AU320" s="10"/>
      <c r="AX320" s="6"/>
      <c r="AZ320" s="6"/>
      <c r="BL320" s="6"/>
    </row>
    <row r="321" spans="13:64" ht="12.75">
      <c r="M321" s="17" t="str">
        <f t="shared" si="56"/>
        <v/>
      </c>
      <c r="N321" s="17" t="str">
        <f t="shared" si="56"/>
        <v/>
      </c>
      <c r="O321" s="17" t="str">
        <f t="shared" si="56"/>
        <v/>
      </c>
      <c r="P321" s="17" t="str">
        <f t="shared" si="56"/>
        <v/>
      </c>
      <c r="Q321" s="17" t="str">
        <f t="shared" si="56"/>
        <v/>
      </c>
      <c r="Y321" s="10"/>
      <c r="Z321" s="10"/>
      <c r="AA321" s="10"/>
      <c r="AB321" s="10"/>
      <c r="AC321" s="10"/>
      <c r="AQ321" s="10"/>
      <c r="AR321" s="10"/>
      <c r="AS321" s="10"/>
      <c r="AT321" s="10"/>
      <c r="AU321" s="10"/>
      <c r="AX321" s="6"/>
      <c r="AZ321" s="6"/>
      <c r="BL321" s="6"/>
    </row>
    <row r="322" spans="13:64" ht="12.75">
      <c r="M322" s="17" t="str">
        <f t="shared" si="56"/>
        <v/>
      </c>
      <c r="N322" s="17" t="str">
        <f t="shared" si="56"/>
        <v/>
      </c>
      <c r="O322" s="17" t="str">
        <f t="shared" si="56"/>
        <v/>
      </c>
      <c r="P322" s="17" t="str">
        <f t="shared" si="56"/>
        <v/>
      </c>
      <c r="Q322" s="17" t="str">
        <f t="shared" si="56"/>
        <v/>
      </c>
      <c r="Y322" s="10"/>
      <c r="Z322" s="10"/>
      <c r="AA322" s="10"/>
      <c r="AB322" s="10"/>
      <c r="AC322" s="10"/>
      <c r="AQ322" s="10"/>
      <c r="AR322" s="10"/>
      <c r="AS322" s="10"/>
      <c r="AT322" s="10"/>
      <c r="AU322" s="10"/>
      <c r="AX322" s="6"/>
      <c r="AZ322" s="6"/>
      <c r="BL322" s="6"/>
    </row>
    <row r="323" spans="13:64" ht="12.75">
      <c r="M323" s="17" t="str">
        <f>IF(BO10="T",$BM10,"")</f>
        <v/>
      </c>
      <c r="N323" s="17" t="str">
        <f>IF(BP10="T",$BM10,"")</f>
        <v/>
      </c>
      <c r="O323" s="17" t="str">
        <f>IF(BQ10="T",$BM10,"")</f>
        <v/>
      </c>
      <c r="P323" s="17" t="str">
        <f>IF(BR10="T",$BM10,"")</f>
        <v/>
      </c>
      <c r="Q323" s="17" t="str">
        <f>IF(BS10="T",$BM10,"")</f>
        <v/>
      </c>
      <c r="Y323" s="10"/>
      <c r="Z323" s="10"/>
      <c r="AA323" s="10"/>
      <c r="AB323" s="10"/>
      <c r="AC323" s="10"/>
      <c r="AQ323" s="10"/>
      <c r="AR323" s="10"/>
      <c r="AS323" s="10"/>
      <c r="AT323" s="10"/>
      <c r="AU323" s="10"/>
      <c r="AX323" s="6"/>
      <c r="AZ323" s="6"/>
      <c r="BL323" s="6"/>
    </row>
    <row r="324" spans="13:64" ht="12.75">
      <c r="M324" s="17" t="str">
        <f>IF(BO9="T",$BM9,"")</f>
        <v/>
      </c>
      <c r="N324" s="17" t="str">
        <f>IF(BP9="T",$BM9,"")</f>
        <v/>
      </c>
      <c r="O324" s="17" t="str">
        <f>IF(BQ9="T",$BM9,"")</f>
        <v/>
      </c>
      <c r="P324" s="17" t="str">
        <f>IF(BR9="T",$BM9,"")</f>
        <v/>
      </c>
      <c r="Q324" s="17" t="str">
        <f>IF(BS9="T",$BM9,"")</f>
        <v/>
      </c>
      <c r="Y324" s="10"/>
      <c r="Z324" s="10"/>
      <c r="AA324" s="10"/>
      <c r="AB324" s="10"/>
      <c r="AC324" s="10"/>
      <c r="AQ324" s="10"/>
      <c r="AR324" s="10"/>
      <c r="AS324" s="10"/>
      <c r="AT324" s="10"/>
      <c r="AU324" s="10"/>
      <c r="AX324" s="6"/>
      <c r="AZ324" s="6"/>
      <c r="BL324" s="6"/>
    </row>
    <row r="325" spans="13:64" ht="12.75">
      <c r="M325" s="17" t="str">
        <f t="shared" ref="M325:M343" si="57">IF(BO11="T",$BM11,"")</f>
        <v/>
      </c>
      <c r="N325" s="17" t="str">
        <f t="shared" ref="N325:N343" si="58">IF(BP11="T",$BM11,"")</f>
        <v/>
      </c>
      <c r="O325" s="17" t="str">
        <f t="shared" ref="O325:O343" si="59">IF(BQ11="T",$BM11,"")</f>
        <v/>
      </c>
      <c r="P325" s="17" t="str">
        <f t="shared" ref="P325:P343" si="60">IF(BR11="T",$BM11,"")</f>
        <v/>
      </c>
      <c r="Q325" s="17" t="str">
        <f t="shared" ref="Q325:Q343" si="61">IF(BS11="T",$BM11,"")</f>
        <v/>
      </c>
      <c r="Y325" s="10"/>
      <c r="Z325" s="10"/>
      <c r="AA325" s="10"/>
      <c r="AB325" s="10"/>
      <c r="AC325" s="10"/>
      <c r="AQ325" s="10"/>
      <c r="AR325" s="10"/>
      <c r="AS325" s="10"/>
      <c r="AT325" s="10"/>
      <c r="AU325" s="10"/>
      <c r="AX325" s="6"/>
      <c r="AZ325" s="6"/>
      <c r="BL325" s="6"/>
    </row>
    <row r="326" spans="13:64" ht="12.75">
      <c r="M326" s="17" t="str">
        <f t="shared" si="57"/>
        <v/>
      </c>
      <c r="N326" s="17" t="str">
        <f t="shared" si="58"/>
        <v/>
      </c>
      <c r="O326" s="17" t="str">
        <f t="shared" si="59"/>
        <v/>
      </c>
      <c r="P326" s="17" t="str">
        <f t="shared" si="60"/>
        <v/>
      </c>
      <c r="Q326" s="17" t="str">
        <f t="shared" si="61"/>
        <v/>
      </c>
      <c r="Y326" s="10"/>
      <c r="Z326" s="10"/>
      <c r="AA326" s="10"/>
      <c r="AB326" s="10"/>
      <c r="AC326" s="10"/>
      <c r="AQ326" s="10"/>
      <c r="AR326" s="10"/>
      <c r="AS326" s="10"/>
      <c r="AT326" s="10"/>
      <c r="AU326" s="10"/>
      <c r="AX326" s="6"/>
      <c r="AZ326" s="6"/>
      <c r="BL326" s="6"/>
    </row>
    <row r="327" spans="13:64" ht="12.75">
      <c r="M327" s="17" t="str">
        <f t="shared" si="57"/>
        <v/>
      </c>
      <c r="N327" s="17" t="str">
        <f t="shared" si="58"/>
        <v/>
      </c>
      <c r="O327" s="17" t="str">
        <f t="shared" si="59"/>
        <v/>
      </c>
      <c r="P327" s="17" t="str">
        <f t="shared" si="60"/>
        <v/>
      </c>
      <c r="Q327" s="17" t="str">
        <f t="shared" si="61"/>
        <v/>
      </c>
      <c r="Y327" s="10"/>
      <c r="Z327" s="10"/>
      <c r="AA327" s="10"/>
      <c r="AB327" s="10"/>
      <c r="AC327" s="10"/>
      <c r="AQ327" s="10"/>
      <c r="AR327" s="10"/>
      <c r="AS327" s="10"/>
      <c r="AT327" s="10"/>
      <c r="AU327" s="10"/>
      <c r="AX327" s="6"/>
      <c r="AZ327" s="6"/>
      <c r="BL327" s="6"/>
    </row>
    <row r="328" spans="13:64" ht="12.75">
      <c r="M328" s="17" t="str">
        <f t="shared" si="57"/>
        <v/>
      </c>
      <c r="N328" s="17" t="str">
        <f t="shared" si="58"/>
        <v/>
      </c>
      <c r="O328" s="17" t="str">
        <f t="shared" si="59"/>
        <v/>
      </c>
      <c r="P328" s="17" t="str">
        <f t="shared" si="60"/>
        <v/>
      </c>
      <c r="Q328" s="17" t="str">
        <f t="shared" si="61"/>
        <v/>
      </c>
      <c r="Y328" s="10"/>
      <c r="Z328" s="10"/>
      <c r="AA328" s="10"/>
      <c r="AB328" s="10"/>
      <c r="AC328" s="10"/>
      <c r="AQ328" s="10"/>
      <c r="AR328" s="10"/>
      <c r="AS328" s="10"/>
      <c r="AT328" s="10"/>
      <c r="AU328" s="10"/>
      <c r="AX328" s="6"/>
      <c r="AZ328" s="6"/>
      <c r="BL328" s="6"/>
    </row>
    <row r="329" spans="13:64" ht="12.75">
      <c r="M329" s="17" t="str">
        <f t="shared" si="57"/>
        <v/>
      </c>
      <c r="N329" s="17" t="str">
        <f t="shared" si="58"/>
        <v/>
      </c>
      <c r="O329" s="17" t="str">
        <f t="shared" si="59"/>
        <v/>
      </c>
      <c r="P329" s="17" t="str">
        <f t="shared" si="60"/>
        <v/>
      </c>
      <c r="Q329" s="17" t="str">
        <f t="shared" si="61"/>
        <v/>
      </c>
      <c r="Y329" s="10"/>
      <c r="Z329" s="10"/>
      <c r="AA329" s="10"/>
      <c r="AB329" s="10"/>
      <c r="AC329" s="10"/>
      <c r="AQ329" s="10"/>
      <c r="AR329" s="10"/>
      <c r="AS329" s="10"/>
      <c r="AT329" s="10"/>
      <c r="AU329" s="10"/>
      <c r="AX329" s="6"/>
      <c r="AZ329" s="6"/>
      <c r="BL329" s="6"/>
    </row>
    <row r="330" spans="13:64" ht="12.75">
      <c r="M330" s="17" t="str">
        <f t="shared" si="57"/>
        <v/>
      </c>
      <c r="N330" s="17" t="str">
        <f t="shared" si="58"/>
        <v/>
      </c>
      <c r="O330" s="17" t="str">
        <f t="shared" si="59"/>
        <v/>
      </c>
      <c r="P330" s="17" t="str">
        <f t="shared" si="60"/>
        <v/>
      </c>
      <c r="Q330" s="17" t="str">
        <f t="shared" si="61"/>
        <v/>
      </c>
      <c r="Y330" s="10"/>
      <c r="Z330" s="10"/>
      <c r="AA330" s="10"/>
      <c r="AB330" s="10"/>
      <c r="AC330" s="10"/>
      <c r="AQ330" s="10"/>
      <c r="AR330" s="10"/>
      <c r="AS330" s="10"/>
      <c r="AT330" s="10"/>
      <c r="AU330" s="10"/>
      <c r="AX330" s="6"/>
      <c r="AZ330" s="6"/>
      <c r="BL330" s="6"/>
    </row>
    <row r="331" spans="13:64" ht="12.75">
      <c r="M331" s="17" t="str">
        <f t="shared" si="57"/>
        <v/>
      </c>
      <c r="N331" s="17" t="str">
        <f t="shared" si="58"/>
        <v/>
      </c>
      <c r="O331" s="17" t="str">
        <f t="shared" si="59"/>
        <v/>
      </c>
      <c r="P331" s="17" t="str">
        <f t="shared" si="60"/>
        <v/>
      </c>
      <c r="Q331" s="17" t="str">
        <f t="shared" si="61"/>
        <v/>
      </c>
      <c r="Y331" s="10"/>
      <c r="Z331" s="10"/>
      <c r="AA331" s="10"/>
      <c r="AB331" s="10"/>
      <c r="AC331" s="10"/>
      <c r="AQ331" s="10"/>
      <c r="AR331" s="10"/>
      <c r="AS331" s="10"/>
      <c r="AT331" s="10"/>
      <c r="AU331" s="10"/>
      <c r="AX331" s="6"/>
      <c r="AZ331" s="6"/>
      <c r="BL331" s="6"/>
    </row>
    <row r="332" spans="13:64" ht="12.75">
      <c r="M332" s="17" t="str">
        <f t="shared" si="57"/>
        <v/>
      </c>
      <c r="N332" s="17" t="str">
        <f t="shared" si="58"/>
        <v/>
      </c>
      <c r="O332" s="17" t="str">
        <f t="shared" si="59"/>
        <v/>
      </c>
      <c r="P332" s="17" t="str">
        <f t="shared" si="60"/>
        <v/>
      </c>
      <c r="Q332" s="17" t="str">
        <f t="shared" si="61"/>
        <v/>
      </c>
      <c r="Y332" s="10"/>
      <c r="Z332" s="10"/>
      <c r="AA332" s="10"/>
      <c r="AB332" s="10"/>
      <c r="AC332" s="10"/>
      <c r="AQ332" s="10"/>
      <c r="AR332" s="10"/>
      <c r="AS332" s="10"/>
      <c r="AT332" s="10"/>
      <c r="AU332" s="10"/>
      <c r="AX332" s="6"/>
      <c r="AZ332" s="6"/>
      <c r="BL332" s="6"/>
    </row>
    <row r="333" spans="13:64" ht="12.75">
      <c r="M333" s="17" t="str">
        <f t="shared" si="57"/>
        <v/>
      </c>
      <c r="N333" s="17" t="str">
        <f t="shared" si="58"/>
        <v/>
      </c>
      <c r="O333" s="17" t="str">
        <f t="shared" si="59"/>
        <v/>
      </c>
      <c r="P333" s="17" t="str">
        <f t="shared" si="60"/>
        <v/>
      </c>
      <c r="Q333" s="17" t="str">
        <f t="shared" si="61"/>
        <v/>
      </c>
      <c r="Y333" s="10"/>
      <c r="Z333" s="10"/>
      <c r="AA333" s="10"/>
      <c r="AB333" s="10"/>
      <c r="AC333" s="10"/>
      <c r="AQ333" s="10"/>
      <c r="AR333" s="10"/>
      <c r="AS333" s="10"/>
      <c r="AT333" s="10"/>
      <c r="AU333" s="10"/>
      <c r="AX333" s="6"/>
      <c r="AZ333" s="6"/>
      <c r="BL333" s="6"/>
    </row>
    <row r="334" spans="13:64" ht="12.75">
      <c r="M334" s="17" t="str">
        <f t="shared" si="57"/>
        <v/>
      </c>
      <c r="N334" s="17" t="str">
        <f t="shared" si="58"/>
        <v/>
      </c>
      <c r="O334" s="17" t="str">
        <f t="shared" si="59"/>
        <v/>
      </c>
      <c r="P334" s="17" t="str">
        <f t="shared" si="60"/>
        <v/>
      </c>
      <c r="Q334" s="17" t="str">
        <f t="shared" si="61"/>
        <v/>
      </c>
      <c r="Y334" s="10"/>
      <c r="Z334" s="10"/>
      <c r="AA334" s="10"/>
      <c r="AB334" s="10"/>
      <c r="AC334" s="10"/>
      <c r="AQ334" s="10"/>
      <c r="AR334" s="10"/>
      <c r="AS334" s="10"/>
      <c r="AT334" s="10"/>
      <c r="AU334" s="10"/>
      <c r="AX334" s="6"/>
      <c r="AZ334" s="6"/>
      <c r="BL334" s="6"/>
    </row>
    <row r="335" spans="13:64" ht="12.75">
      <c r="M335" s="17" t="str">
        <f t="shared" si="57"/>
        <v/>
      </c>
      <c r="N335" s="17" t="str">
        <f t="shared" si="58"/>
        <v/>
      </c>
      <c r="O335" s="17" t="str">
        <f t="shared" si="59"/>
        <v/>
      </c>
      <c r="P335" s="17" t="str">
        <f t="shared" si="60"/>
        <v/>
      </c>
      <c r="Q335" s="17" t="str">
        <f t="shared" si="61"/>
        <v/>
      </c>
      <c r="Y335" s="10"/>
      <c r="Z335" s="10"/>
      <c r="AA335" s="10"/>
      <c r="AB335" s="10"/>
      <c r="AC335" s="10"/>
      <c r="AQ335" s="10"/>
      <c r="AR335" s="10"/>
      <c r="AS335" s="10"/>
      <c r="AT335" s="10"/>
      <c r="AU335" s="10"/>
      <c r="AX335" s="6"/>
      <c r="AZ335" s="6"/>
      <c r="BL335" s="6"/>
    </row>
    <row r="336" spans="13:64" ht="12.75">
      <c r="M336" s="17" t="str">
        <f t="shared" si="57"/>
        <v/>
      </c>
      <c r="N336" s="17" t="str">
        <f t="shared" si="58"/>
        <v/>
      </c>
      <c r="O336" s="17" t="str">
        <f t="shared" si="59"/>
        <v/>
      </c>
      <c r="P336" s="17" t="str">
        <f t="shared" si="60"/>
        <v/>
      </c>
      <c r="Q336" s="17" t="str">
        <f t="shared" si="61"/>
        <v/>
      </c>
      <c r="Y336" s="10"/>
      <c r="Z336" s="10"/>
      <c r="AA336" s="10"/>
      <c r="AB336" s="10"/>
      <c r="AC336" s="10"/>
      <c r="AQ336" s="10"/>
      <c r="AR336" s="10"/>
      <c r="AS336" s="10"/>
      <c r="AT336" s="10"/>
      <c r="AU336" s="10"/>
      <c r="AX336" s="6"/>
      <c r="AZ336" s="6"/>
      <c r="BL336" s="6"/>
    </row>
    <row r="337" spans="13:64" ht="12.75">
      <c r="M337" s="17" t="str">
        <f t="shared" si="57"/>
        <v/>
      </c>
      <c r="N337" s="17" t="str">
        <f t="shared" si="58"/>
        <v/>
      </c>
      <c r="O337" s="17" t="str">
        <f t="shared" si="59"/>
        <v/>
      </c>
      <c r="P337" s="17" t="str">
        <f t="shared" si="60"/>
        <v/>
      </c>
      <c r="Q337" s="17" t="str">
        <f t="shared" si="61"/>
        <v/>
      </c>
      <c r="Y337" s="10"/>
      <c r="Z337" s="10"/>
      <c r="AA337" s="10"/>
      <c r="AB337" s="10"/>
      <c r="AC337" s="10"/>
      <c r="AQ337" s="10"/>
      <c r="AR337" s="10"/>
      <c r="AS337" s="10"/>
      <c r="AT337" s="10"/>
      <c r="AU337" s="10"/>
      <c r="AX337" s="6"/>
      <c r="AZ337" s="6"/>
      <c r="BL337" s="6"/>
    </row>
    <row r="338" spans="13:64" ht="12.75">
      <c r="M338" s="17" t="str">
        <f t="shared" si="57"/>
        <v/>
      </c>
      <c r="N338" s="17" t="str">
        <f t="shared" si="58"/>
        <v/>
      </c>
      <c r="O338" s="17" t="str">
        <f t="shared" si="59"/>
        <v/>
      </c>
      <c r="P338" s="17" t="str">
        <f t="shared" si="60"/>
        <v/>
      </c>
      <c r="Q338" s="17" t="str">
        <f t="shared" si="61"/>
        <v/>
      </c>
      <c r="Y338" s="10"/>
      <c r="Z338" s="10"/>
      <c r="AA338" s="10"/>
      <c r="AB338" s="10"/>
      <c r="AC338" s="10"/>
      <c r="AQ338" s="10"/>
      <c r="AR338" s="10"/>
      <c r="AS338" s="10"/>
      <c r="AT338" s="10"/>
      <c r="AU338" s="10"/>
      <c r="AX338" s="6"/>
      <c r="AZ338" s="6"/>
      <c r="BL338" s="6"/>
    </row>
    <row r="339" spans="13:64" ht="12.75">
      <c r="M339" s="17" t="str">
        <f t="shared" si="57"/>
        <v/>
      </c>
      <c r="N339" s="17" t="str">
        <f t="shared" si="58"/>
        <v/>
      </c>
      <c r="O339" s="17" t="str">
        <f t="shared" si="59"/>
        <v/>
      </c>
      <c r="P339" s="17" t="str">
        <f t="shared" si="60"/>
        <v/>
      </c>
      <c r="Q339" s="17" t="str">
        <f t="shared" si="61"/>
        <v/>
      </c>
      <c r="Y339" s="10"/>
      <c r="Z339" s="10"/>
      <c r="AA339" s="10"/>
      <c r="AB339" s="10"/>
      <c r="AC339" s="10"/>
      <c r="AQ339" s="10"/>
      <c r="AR339" s="10"/>
      <c r="AS339" s="10"/>
      <c r="AT339" s="10"/>
      <c r="AU339" s="10"/>
      <c r="AX339" s="6"/>
      <c r="AZ339" s="6"/>
      <c r="BL339" s="6"/>
    </row>
    <row r="340" spans="13:64" ht="12.75">
      <c r="M340" s="17" t="str">
        <f t="shared" si="57"/>
        <v/>
      </c>
      <c r="N340" s="17" t="str">
        <f t="shared" si="58"/>
        <v/>
      </c>
      <c r="O340" s="17" t="str">
        <f t="shared" si="59"/>
        <v/>
      </c>
      <c r="P340" s="17" t="str">
        <f t="shared" si="60"/>
        <v/>
      </c>
      <c r="Q340" s="17" t="str">
        <f t="shared" si="61"/>
        <v/>
      </c>
      <c r="Y340" s="10"/>
      <c r="Z340" s="10"/>
      <c r="AA340" s="10"/>
      <c r="AB340" s="10"/>
      <c r="AC340" s="10"/>
      <c r="AQ340" s="10"/>
      <c r="AR340" s="10"/>
      <c r="AS340" s="10"/>
      <c r="AT340" s="10"/>
      <c r="AU340" s="10"/>
      <c r="AX340" s="6"/>
      <c r="AZ340" s="6"/>
      <c r="BL340" s="6"/>
    </row>
    <row r="341" spans="13:64" ht="12.75">
      <c r="M341" s="17" t="str">
        <f t="shared" si="57"/>
        <v/>
      </c>
      <c r="N341" s="17" t="str">
        <f t="shared" si="58"/>
        <v/>
      </c>
      <c r="O341" s="17" t="str">
        <f t="shared" si="59"/>
        <v/>
      </c>
      <c r="P341" s="17" t="str">
        <f t="shared" si="60"/>
        <v/>
      </c>
      <c r="Q341" s="17" t="str">
        <f t="shared" si="61"/>
        <v/>
      </c>
      <c r="Y341" s="10"/>
      <c r="Z341" s="10"/>
      <c r="AA341" s="10"/>
      <c r="AB341" s="10"/>
      <c r="AC341" s="10"/>
      <c r="AQ341" s="10"/>
      <c r="AR341" s="10"/>
      <c r="AS341" s="10"/>
      <c r="AT341" s="10"/>
      <c r="AU341" s="10"/>
      <c r="AX341" s="6"/>
      <c r="AZ341" s="6"/>
      <c r="BL341" s="6"/>
    </row>
    <row r="342" spans="13:64" ht="12.75">
      <c r="M342" s="17" t="str">
        <f t="shared" si="57"/>
        <v/>
      </c>
      <c r="N342" s="17" t="str">
        <f t="shared" si="58"/>
        <v/>
      </c>
      <c r="O342" s="17" t="str">
        <f t="shared" si="59"/>
        <v/>
      </c>
      <c r="P342" s="17" t="str">
        <f t="shared" si="60"/>
        <v/>
      </c>
      <c r="Q342" s="17" t="str">
        <f t="shared" si="61"/>
        <v/>
      </c>
      <c r="Y342" s="10"/>
      <c r="Z342" s="10"/>
      <c r="AA342" s="10"/>
      <c r="AB342" s="10"/>
      <c r="AC342" s="10"/>
      <c r="AQ342" s="10"/>
      <c r="AR342" s="10"/>
      <c r="AS342" s="10"/>
      <c r="AT342" s="10"/>
      <c r="AU342" s="10"/>
      <c r="AX342" s="6"/>
      <c r="AZ342" s="6"/>
      <c r="BL342" s="6"/>
    </row>
    <row r="343" spans="13:64" ht="12.75">
      <c r="M343" s="17" t="str">
        <f t="shared" si="57"/>
        <v/>
      </c>
      <c r="N343" s="17" t="str">
        <f t="shared" si="58"/>
        <v/>
      </c>
      <c r="O343" s="17" t="str">
        <f t="shared" si="59"/>
        <v/>
      </c>
      <c r="P343" s="17" t="str">
        <f t="shared" si="60"/>
        <v/>
      </c>
      <c r="Q343" s="17" t="str">
        <f t="shared" si="61"/>
        <v/>
      </c>
      <c r="Y343" s="10"/>
      <c r="Z343" s="10"/>
      <c r="AA343" s="10"/>
      <c r="AB343" s="10"/>
      <c r="AC343" s="10"/>
      <c r="AQ343" s="10"/>
      <c r="AR343" s="10"/>
      <c r="AS343" s="10"/>
      <c r="AT343" s="10"/>
      <c r="AU343" s="10"/>
      <c r="AX343" s="6"/>
      <c r="AZ343" s="6"/>
      <c r="BL343" s="6"/>
    </row>
    <row r="344" spans="13:64" ht="12.75">
      <c r="Y344" s="10"/>
      <c r="Z344" s="10"/>
      <c r="AA344" s="10"/>
      <c r="AB344" s="10"/>
      <c r="AC344" s="10"/>
      <c r="AQ344" s="10"/>
      <c r="AR344" s="10"/>
      <c r="AS344" s="10"/>
      <c r="AT344" s="10"/>
      <c r="AU344" s="10"/>
      <c r="AX344" s="6"/>
      <c r="AZ344" s="6"/>
      <c r="BL344" s="6"/>
    </row>
    <row r="345" spans="13:64" ht="12.75">
      <c r="Y345" s="10"/>
      <c r="Z345" s="10"/>
      <c r="AA345" s="10"/>
      <c r="AB345" s="10"/>
      <c r="AC345" s="10"/>
      <c r="AQ345" s="10"/>
      <c r="AR345" s="10"/>
      <c r="AS345" s="10"/>
      <c r="AT345" s="10"/>
      <c r="AU345" s="10"/>
      <c r="AX345" s="6"/>
      <c r="AZ345" s="6"/>
      <c r="BL345" s="6"/>
    </row>
    <row r="346" spans="13:64" ht="12.75">
      <c r="Y346" s="10"/>
      <c r="Z346" s="10"/>
      <c r="AA346" s="10"/>
      <c r="AB346" s="10"/>
      <c r="AC346" s="10"/>
      <c r="AQ346" s="10"/>
      <c r="AR346" s="10"/>
      <c r="AS346" s="10"/>
      <c r="AT346" s="10"/>
      <c r="AU346" s="10"/>
      <c r="AX346" s="6"/>
      <c r="AZ346" s="6"/>
      <c r="BL346" s="6"/>
    </row>
    <row r="347" spans="13:64" ht="12.75">
      <c r="Y347" s="10"/>
      <c r="Z347" s="10"/>
      <c r="AA347" s="10"/>
      <c r="AB347" s="10"/>
      <c r="AC347" s="10"/>
      <c r="AQ347" s="10"/>
      <c r="AR347" s="10"/>
      <c r="AS347" s="10"/>
      <c r="AT347" s="10"/>
      <c r="AU347" s="10"/>
      <c r="AX347" s="6"/>
      <c r="AZ347" s="6"/>
      <c r="BL347" s="6"/>
    </row>
    <row r="348" spans="13:64" ht="12.75">
      <c r="Y348" s="10"/>
      <c r="Z348" s="10"/>
      <c r="AA348" s="10"/>
      <c r="AB348" s="10"/>
      <c r="AC348" s="10"/>
      <c r="AQ348" s="10"/>
      <c r="AR348" s="10"/>
      <c r="AS348" s="10"/>
      <c r="AT348" s="10"/>
      <c r="AU348" s="10"/>
      <c r="AX348" s="6"/>
      <c r="AZ348" s="6"/>
      <c r="BL348" s="6"/>
    </row>
    <row r="349" spans="13:64" ht="12.75">
      <c r="Y349" s="10"/>
      <c r="Z349" s="10"/>
      <c r="AA349" s="10"/>
      <c r="AB349" s="10"/>
      <c r="AC349" s="10"/>
      <c r="AQ349" s="10"/>
      <c r="AR349" s="10"/>
      <c r="AS349" s="10"/>
      <c r="AT349" s="10"/>
      <c r="AU349" s="10"/>
      <c r="AX349" s="6"/>
      <c r="AZ349" s="6"/>
      <c r="BL349" s="6"/>
    </row>
    <row r="350" spans="13:64" ht="12.75">
      <c r="Y350" s="10"/>
      <c r="Z350" s="10"/>
      <c r="AA350" s="10"/>
      <c r="AB350" s="10"/>
      <c r="AC350" s="10"/>
      <c r="AQ350" s="10"/>
      <c r="AR350" s="10"/>
      <c r="AS350" s="10"/>
      <c r="AT350" s="10"/>
      <c r="AU350" s="10"/>
      <c r="AX350" s="6"/>
      <c r="AZ350" s="6"/>
      <c r="BL350" s="6"/>
    </row>
    <row r="351" spans="13:64" ht="12.75">
      <c r="Y351" s="10"/>
      <c r="Z351" s="10"/>
      <c r="AA351" s="10"/>
      <c r="AB351" s="10"/>
      <c r="AC351" s="10"/>
      <c r="AQ351" s="10"/>
      <c r="AR351" s="10"/>
      <c r="AS351" s="10"/>
      <c r="AT351" s="10"/>
      <c r="AU351" s="10"/>
      <c r="AX351" s="6"/>
      <c r="AZ351" s="6"/>
      <c r="BL351" s="6"/>
    </row>
    <row r="352" spans="13:64" ht="12.75">
      <c r="Y352" s="10"/>
      <c r="Z352" s="10"/>
      <c r="AA352" s="10"/>
      <c r="AB352" s="10"/>
      <c r="AC352" s="10"/>
      <c r="AQ352" s="10"/>
      <c r="AR352" s="10"/>
      <c r="AS352" s="10"/>
      <c r="AT352" s="10"/>
      <c r="AU352" s="10"/>
      <c r="AX352" s="6"/>
      <c r="AZ352" s="6"/>
      <c r="BL352" s="6"/>
    </row>
    <row r="353" spans="12:64" ht="12.75">
      <c r="AX353" s="6"/>
      <c r="AZ353" s="6"/>
      <c r="BL353" s="6"/>
    </row>
    <row r="354" spans="12:64" ht="12.75">
      <c r="AX354" s="6"/>
      <c r="AZ354" s="6"/>
      <c r="BL354" s="6"/>
    </row>
    <row r="355" spans="12:64" ht="12.75">
      <c r="AX355" s="6"/>
      <c r="AZ355" s="6"/>
      <c r="BL355" s="6"/>
    </row>
    <row r="356" spans="12:64" ht="12.75">
      <c r="AX356" s="6"/>
      <c r="AZ356" s="6"/>
      <c r="BL356" s="6"/>
    </row>
    <row r="357" spans="12:64" ht="12.75">
      <c r="AX357" s="6"/>
      <c r="AZ357" s="6"/>
      <c r="BL357" s="6"/>
    </row>
    <row r="358" spans="12:64" ht="12.75">
      <c r="L358" s="18"/>
      <c r="M358" s="18"/>
      <c r="N358" s="18"/>
      <c r="O358" s="18"/>
      <c r="P358" s="18"/>
      <c r="Q358" s="18"/>
      <c r="R358" s="18"/>
      <c r="S358" s="18"/>
      <c r="T358" s="18"/>
      <c r="U358" s="18"/>
      <c r="V358" s="18"/>
      <c r="W358" s="18"/>
      <c r="X358" s="18"/>
      <c r="Y358" s="18"/>
      <c r="Z358" s="18"/>
      <c r="AA358" s="18"/>
      <c r="AB358" s="18"/>
      <c r="AC358" s="18"/>
      <c r="AD358" s="18"/>
      <c r="AE358" s="18"/>
      <c r="AX358" s="6"/>
      <c r="AZ358" s="6"/>
      <c r="BL358" s="6"/>
    </row>
    <row r="359" spans="12:64" ht="12.75">
      <c r="AX359" s="6"/>
      <c r="AZ359" s="6"/>
      <c r="BL359" s="6"/>
    </row>
    <row r="360" spans="12:64" ht="12.75">
      <c r="M360" s="3" t="s">
        <v>6</v>
      </c>
      <c r="R360" s="3"/>
      <c r="S360" s="3" t="s">
        <v>7</v>
      </c>
      <c r="T360" s="3"/>
      <c r="U360" s="3"/>
      <c r="V360" s="3"/>
      <c r="W360" s="3"/>
      <c r="X360" s="3"/>
      <c r="Y360" s="3" t="s">
        <v>8</v>
      </c>
      <c r="Z360" s="3"/>
      <c r="AA360" s="3"/>
      <c r="AB360" s="3"/>
      <c r="AC360" s="3"/>
      <c r="AD360" s="3"/>
      <c r="AE360" s="3" t="s">
        <v>9</v>
      </c>
      <c r="AF360" s="3"/>
      <c r="AG360" s="3"/>
      <c r="AH360" s="3"/>
      <c r="AI360" s="3"/>
      <c r="AJ360" s="3"/>
      <c r="AK360" s="3" t="s">
        <v>10</v>
      </c>
      <c r="AL360" s="3"/>
      <c r="AM360" s="3"/>
      <c r="AN360" s="3"/>
      <c r="AO360" s="3"/>
      <c r="AP360" s="3"/>
      <c r="AQ360" s="3" t="s">
        <v>11</v>
      </c>
      <c r="AR360" s="4"/>
      <c r="AS360" s="4"/>
      <c r="AT360" s="4"/>
      <c r="AU360" s="4"/>
      <c r="AV360" s="4"/>
      <c r="AW360" s="4" t="s">
        <v>177</v>
      </c>
      <c r="AX360" s="6"/>
      <c r="AZ360" s="6"/>
      <c r="BL360" s="6"/>
    </row>
    <row r="361" spans="12:64" ht="12.75">
      <c r="M361" s="3" t="s">
        <v>16</v>
      </c>
      <c r="N361" s="3" t="s">
        <v>17</v>
      </c>
      <c r="O361" s="3" t="s">
        <v>18</v>
      </c>
      <c r="P361" s="3" t="s">
        <v>19</v>
      </c>
      <c r="Q361" s="3" t="s">
        <v>20</v>
      </c>
      <c r="S361" s="3" t="s">
        <v>16</v>
      </c>
      <c r="T361" s="3" t="s">
        <v>17</v>
      </c>
      <c r="U361" s="3" t="s">
        <v>18</v>
      </c>
      <c r="V361" s="3" t="s">
        <v>19</v>
      </c>
      <c r="W361" s="3" t="s">
        <v>20</v>
      </c>
      <c r="Y361" s="3" t="s">
        <v>16</v>
      </c>
      <c r="Z361" s="3" t="s">
        <v>17</v>
      </c>
      <c r="AA361" s="3" t="s">
        <v>18</v>
      </c>
      <c r="AB361" s="3" t="s">
        <v>19</v>
      </c>
      <c r="AC361" s="3" t="s">
        <v>20</v>
      </c>
      <c r="AE361" s="3" t="s">
        <v>16</v>
      </c>
      <c r="AF361" s="3" t="s">
        <v>17</v>
      </c>
      <c r="AG361" s="3" t="s">
        <v>18</v>
      </c>
      <c r="AH361" s="3" t="s">
        <v>19</v>
      </c>
      <c r="AI361" s="3" t="s">
        <v>20</v>
      </c>
      <c r="AK361" s="3" t="s">
        <v>16</v>
      </c>
      <c r="AL361" s="3" t="s">
        <v>17</v>
      </c>
      <c r="AM361" s="3" t="s">
        <v>18</v>
      </c>
      <c r="AN361" s="3" t="s">
        <v>19</v>
      </c>
      <c r="AO361" s="3" t="s">
        <v>20</v>
      </c>
      <c r="AQ361" s="3" t="s">
        <v>16</v>
      </c>
      <c r="AR361" s="3" t="s">
        <v>17</v>
      </c>
      <c r="AS361" s="3" t="s">
        <v>18</v>
      </c>
      <c r="AT361" s="3" t="s">
        <v>19</v>
      </c>
      <c r="AU361" s="3" t="s">
        <v>20</v>
      </c>
      <c r="AW361" s="3" t="s">
        <v>16</v>
      </c>
      <c r="AX361" s="2"/>
      <c r="AY361" s="3" t="s">
        <v>17</v>
      </c>
      <c r="AZ361" s="2"/>
      <c r="BA361" s="3" t="s">
        <v>18</v>
      </c>
      <c r="BB361" s="3"/>
      <c r="BC361" s="3" t="s">
        <v>19</v>
      </c>
      <c r="BD361" s="3"/>
      <c r="BE361" s="3" t="s">
        <v>20</v>
      </c>
      <c r="BL361" s="6"/>
    </row>
    <row r="362" spans="12:64" ht="12.75">
      <c r="M362" s="8" t="str">
        <f ca="1">IFERROR(__xludf.DUMMYFUNCTION("unique(#REF!)"),"#REF!")</f>
        <v>#REF!</v>
      </c>
      <c r="N362" s="8" t="str">
        <f ca="1">IFERROR(__xludf.DUMMYFUNCTION("unique(#REF!)"),"#REF!")</f>
        <v>#REF!</v>
      </c>
      <c r="O362" s="8" t="str">
        <f ca="1">IFERROR(__xludf.DUMMYFUNCTION("unique(#REF!)"),"#REF!")</f>
        <v>#REF!</v>
      </c>
      <c r="P362" s="8" t="str">
        <f ca="1">IFERROR(__xludf.DUMMYFUNCTION("unique(#REF!)"),"#REF!")</f>
        <v>#REF!</v>
      </c>
      <c r="Q362" s="8" t="str">
        <f ca="1">IFERROR(__xludf.DUMMYFUNCTION("unique(#REF!)"),"#REF!")</f>
        <v>#REF!</v>
      </c>
      <c r="R362" s="8"/>
      <c r="S362" s="8" t="str">
        <f ca="1">IFERROR(__xludf.DUMMYFUNCTION("unique(M362:M533)"),"#REF!")</f>
        <v>#REF!</v>
      </c>
      <c r="T362" s="8" t="str">
        <f ca="1">IFERROR(__xludf.DUMMYFUNCTION("unique(N362:N533)"),"#REF!")</f>
        <v>#REF!</v>
      </c>
      <c r="U362" s="8" t="str">
        <f ca="1">IFERROR(__xludf.DUMMYFUNCTION("unique(O362:O533)"),"#REF!")</f>
        <v>#REF!</v>
      </c>
      <c r="V362" s="8" t="str">
        <f ca="1">IFERROR(__xludf.DUMMYFUNCTION("unique(P362:P533)"),"#REF!")</f>
        <v>#REF!</v>
      </c>
      <c r="W362" s="8" t="str">
        <f ca="1">IFERROR(__xludf.DUMMYFUNCTION("unique(Q362:Q533)"),"#REF!")</f>
        <v>#REF!</v>
      </c>
      <c r="X362" s="9"/>
      <c r="Y362" s="9" t="s">
        <v>418</v>
      </c>
      <c r="Z362" s="9" t="s">
        <v>418</v>
      </c>
      <c r="AA362" s="9" t="s">
        <v>418</v>
      </c>
      <c r="AB362" s="9" t="s">
        <v>418</v>
      </c>
      <c r="AC362" s="9" t="s">
        <v>418</v>
      </c>
      <c r="AE362" s="10" t="str">
        <f t="shared" ref="AE362:AE385" si="62">IF(OR(Y362="---",Y362=""),"zzz",Y362)</f>
        <v>zzz</v>
      </c>
      <c r="AF362" s="10" t="str">
        <f t="shared" ref="AF362:AF385" si="63">IF(OR(Z362="---",Z362=""),"zzz",Z362)</f>
        <v>zzz</v>
      </c>
      <c r="AG362" s="10" t="str">
        <f t="shared" ref="AG362:AG385" si="64">IF(OR(AA362="---",AA362=""),"zzz",AA362)</f>
        <v>zzz</v>
      </c>
      <c r="AH362" s="10" t="str">
        <f t="shared" ref="AH362:AH385" si="65">IF(OR(AB362="---",AB362=""),"zzz",AB362)</f>
        <v>zzz</v>
      </c>
      <c r="AI362" s="10" t="str">
        <f t="shared" ref="AI362:AI385" si="66">IF(OR(AC362="---",AC362=""),"zzz",AC362)</f>
        <v>zzz</v>
      </c>
      <c r="AJ362" s="8"/>
      <c r="AK362" s="8" t="str">
        <f ca="1">IFERROR(__xludf.DUMMYFUNCTION("unique(AE362:AE408)"),"zzz")</f>
        <v>zzz</v>
      </c>
      <c r="AL362" s="8" t="str">
        <f ca="1">IFERROR(__xludf.DUMMYFUNCTION("unique(AF362:AF408)"),"zzz")</f>
        <v>zzz</v>
      </c>
      <c r="AM362" s="8" t="str">
        <f ca="1">IFERROR(__xludf.DUMMYFUNCTION("unique(AG362:AG408)"),"zzz")</f>
        <v>zzz</v>
      </c>
      <c r="AN362" s="8" t="str">
        <f ca="1">IFERROR(__xludf.DUMMYFUNCTION("unique(AH362:AH408)"),"zzz")</f>
        <v>zzz</v>
      </c>
      <c r="AO362" s="8" t="str">
        <f ca="1">IFERROR(__xludf.DUMMYFUNCTION("unique(AI362:AI408)"),"zzz")</f>
        <v>zzz</v>
      </c>
      <c r="AP362" s="9"/>
      <c r="AQ362" s="9" t="s">
        <v>32</v>
      </c>
      <c r="AR362" s="9" t="s">
        <v>32</v>
      </c>
      <c r="AS362" s="9" t="s">
        <v>32</v>
      </c>
      <c r="AT362" s="9" t="s">
        <v>32</v>
      </c>
      <c r="AU362" s="9" t="s">
        <v>32</v>
      </c>
      <c r="AW362" s="10" t="str">
        <f t="shared" ref="AW362:AW385" si="67">IF(AQ362="zzz","",AQ362)</f>
        <v>Bruno Marianela</v>
      </c>
      <c r="AX362" s="2" t="e">
        <f t="shared" ref="AX362:AX429" ca="1" si="68">IF(AW362="","",_xludf.IFNA(VLOOKUP(AW362,$BM$3:$BN$30,2,0),"Prof."))</f>
        <v>#NAME?</v>
      </c>
      <c r="AY362" s="10" t="str">
        <f t="shared" ref="AY362:AY385" si="69">IF(AR362="zzz","",AR362)</f>
        <v>Bruno Marianela</v>
      </c>
      <c r="AZ362" s="2" t="e">
        <f t="shared" ref="AZ362:AZ429" ca="1" si="70">IF(AY362="","",_xludf.IFNA(VLOOKUP(AY362,$BM$3:$BN$30,2,0),"Prof."))</f>
        <v>#NAME?</v>
      </c>
      <c r="BA362" s="10" t="str">
        <f t="shared" ref="BA362:BA385" si="71">IF(AS362="zzz","",AS362)</f>
        <v>Bruno Marianela</v>
      </c>
      <c r="BB362" s="2" t="e">
        <f t="shared" ref="BB362:BB429" ca="1" si="72">IF(BA362="","",_xludf.IFNA(VLOOKUP(BA362,$BM$3:$BN$30,2,0),"Prof."))</f>
        <v>#NAME?</v>
      </c>
      <c r="BC362" s="10" t="str">
        <f t="shared" ref="BC362:BC385" si="73">IF(AT362="zzz","",AT362)</f>
        <v>Bruno Marianela</v>
      </c>
      <c r="BD362" s="2" t="e">
        <f t="shared" ref="BD362:BD429" ca="1" si="74">IF(BC362="","",_xludf.IFNA(VLOOKUP(BC362,$BM$3:$BN$30,2,0),"Prof."))</f>
        <v>#NAME?</v>
      </c>
      <c r="BE362" s="10" t="str">
        <f t="shared" ref="BE362:BE385" si="75">IF(AU362="zzz","",AU362)</f>
        <v>Bruno Marianela</v>
      </c>
      <c r="BF362" s="2" t="e">
        <f t="shared" ref="BF362:BF429" ca="1" si="76">IF(BE362="","",_xludf.IFNA(VLOOKUP(BE362,$BM$3:$BN$30,2,0),"Prof."))</f>
        <v>#NAME?</v>
      </c>
      <c r="BL362" s="6"/>
    </row>
    <row r="363" spans="12:64" ht="12.75">
      <c r="S363" s="10"/>
      <c r="T363" s="10"/>
      <c r="U363" s="10"/>
      <c r="V363" s="10"/>
      <c r="W363" s="10"/>
      <c r="Y363" s="10" t="s">
        <v>32</v>
      </c>
      <c r="Z363" s="10" t="s">
        <v>32</v>
      </c>
      <c r="AA363" s="10" t="s">
        <v>32</v>
      </c>
      <c r="AB363" s="10" t="s">
        <v>32</v>
      </c>
      <c r="AC363" s="10" t="s">
        <v>32</v>
      </c>
      <c r="AE363" s="10" t="str">
        <f t="shared" si="62"/>
        <v>Bruno Marianela</v>
      </c>
      <c r="AF363" s="10" t="str">
        <f t="shared" si="63"/>
        <v>Bruno Marianela</v>
      </c>
      <c r="AG363" s="10" t="str">
        <f t="shared" si="64"/>
        <v>Bruno Marianela</v>
      </c>
      <c r="AH363" s="10" t="str">
        <f t="shared" si="65"/>
        <v>Bruno Marianela</v>
      </c>
      <c r="AI363" s="10" t="str">
        <f t="shared" si="66"/>
        <v>Bruno Marianela</v>
      </c>
      <c r="AK363" s="10" t="str">
        <f ca="1">IFERROR(__xludf.DUMMYFUNCTION("""COMPUTED_VALUE"""),"Bruno Marianela")</f>
        <v>Bruno Marianela</v>
      </c>
      <c r="AL363" s="10" t="str">
        <f ca="1">IFERROR(__xludf.DUMMYFUNCTION("""COMPUTED_VALUE"""),"Bruno Marianela")</f>
        <v>Bruno Marianela</v>
      </c>
      <c r="AM363" s="10" t="str">
        <f ca="1">IFERROR(__xludf.DUMMYFUNCTION("""COMPUTED_VALUE"""),"Bruno Marianela")</f>
        <v>Bruno Marianela</v>
      </c>
      <c r="AN363" s="10" t="str">
        <f ca="1">IFERROR(__xludf.DUMMYFUNCTION("""COMPUTED_VALUE"""),"Bruno Marianela")</f>
        <v>Bruno Marianela</v>
      </c>
      <c r="AO363" s="10" t="str">
        <f ca="1">IFERROR(__xludf.DUMMYFUNCTION("""COMPUTED_VALUE"""),"Bruno Marianela")</f>
        <v>Bruno Marianela</v>
      </c>
      <c r="AQ363" s="10" t="s">
        <v>59</v>
      </c>
      <c r="AR363" s="10" t="s">
        <v>59</v>
      </c>
      <c r="AS363" s="10" t="s">
        <v>59</v>
      </c>
      <c r="AT363" s="10" t="s">
        <v>59</v>
      </c>
      <c r="AU363" s="10" t="s">
        <v>59</v>
      </c>
      <c r="AW363" s="10" t="str">
        <f t="shared" si="67"/>
        <v>Canestrari Pablo</v>
      </c>
      <c r="AX363" s="2" t="e">
        <f t="shared" ca="1" si="68"/>
        <v>#NAME?</v>
      </c>
      <c r="AY363" s="10" t="str">
        <f t="shared" si="69"/>
        <v>Canestrari Pablo</v>
      </c>
      <c r="AZ363" s="2" t="e">
        <f t="shared" ca="1" si="70"/>
        <v>#NAME?</v>
      </c>
      <c r="BA363" s="10" t="str">
        <f t="shared" si="71"/>
        <v>Canestrari Pablo</v>
      </c>
      <c r="BB363" s="2" t="e">
        <f t="shared" ca="1" si="72"/>
        <v>#NAME?</v>
      </c>
      <c r="BC363" s="10" t="str">
        <f t="shared" si="73"/>
        <v>Canestrari Pablo</v>
      </c>
      <c r="BD363" s="2" t="e">
        <f t="shared" ca="1" si="74"/>
        <v>#NAME?</v>
      </c>
      <c r="BE363" s="10" t="str">
        <f t="shared" si="75"/>
        <v>Canestrari Pablo</v>
      </c>
      <c r="BF363" s="2" t="e">
        <f t="shared" ca="1" si="76"/>
        <v>#NAME?</v>
      </c>
      <c r="BL363" s="6"/>
    </row>
    <row r="364" spans="12:64" ht="12.75">
      <c r="S364" s="10" t="str">
        <f ca="1">IFERROR(__xludf.DUMMYFUNCTION("""COMPUTED_VALUE"""),"Demarco Monica")</f>
        <v>Demarco Monica</v>
      </c>
      <c r="T364" s="10" t="str">
        <f ca="1">IFERROR(__xludf.DUMMYFUNCTION("""COMPUTED_VALUE"""),"Demarco Monica")</f>
        <v>Demarco Monica</v>
      </c>
      <c r="U364" s="10" t="str">
        <f ca="1">IFERROR(__xludf.DUMMYFUNCTION("""COMPUTED_VALUE"""),"")</f>
        <v/>
      </c>
      <c r="V364" s="10" t="str">
        <f ca="1">IFERROR(__xludf.DUMMYFUNCTION("""COMPUTED_VALUE"""),"Demarco Monica")</f>
        <v>Demarco Monica</v>
      </c>
      <c r="W364" s="10" t="str">
        <f ca="1">IFERROR(__xludf.DUMMYFUNCTION("""COMPUTED_VALUE"""),"")</f>
        <v/>
      </c>
      <c r="Y364" s="10" t="s">
        <v>59</v>
      </c>
      <c r="Z364" s="10" t="s">
        <v>59</v>
      </c>
      <c r="AA364" s="10" t="s">
        <v>59</v>
      </c>
      <c r="AB364" s="10" t="s">
        <v>59</v>
      </c>
      <c r="AC364" s="10" t="s">
        <v>59</v>
      </c>
      <c r="AE364" s="10" t="str">
        <f t="shared" si="62"/>
        <v>Canestrari Pablo</v>
      </c>
      <c r="AF364" s="10" t="str">
        <f t="shared" si="63"/>
        <v>Canestrari Pablo</v>
      </c>
      <c r="AG364" s="10" t="str">
        <f t="shared" si="64"/>
        <v>Canestrari Pablo</v>
      </c>
      <c r="AH364" s="10" t="str">
        <f t="shared" si="65"/>
        <v>Canestrari Pablo</v>
      </c>
      <c r="AI364" s="10" t="str">
        <f t="shared" si="66"/>
        <v>Canestrari Pablo</v>
      </c>
      <c r="AK364" s="10" t="str">
        <f ca="1">IFERROR(__xludf.DUMMYFUNCTION("""COMPUTED_VALUE"""),"Canestrari Pablo")</f>
        <v>Canestrari Pablo</v>
      </c>
      <c r="AL364" s="10" t="str">
        <f ca="1">IFERROR(__xludf.DUMMYFUNCTION("""COMPUTED_VALUE"""),"Canestrari Pablo")</f>
        <v>Canestrari Pablo</v>
      </c>
      <c r="AM364" s="10" t="str">
        <f ca="1">IFERROR(__xludf.DUMMYFUNCTION("""COMPUTED_VALUE"""),"Canestrari Pablo")</f>
        <v>Canestrari Pablo</v>
      </c>
      <c r="AN364" s="10" t="str">
        <f ca="1">IFERROR(__xludf.DUMMYFUNCTION("""COMPUTED_VALUE"""),"Canestrari Pablo")</f>
        <v>Canestrari Pablo</v>
      </c>
      <c r="AO364" s="10" t="str">
        <f ca="1">IFERROR(__xludf.DUMMYFUNCTION("""COMPUTED_VALUE"""),"Canestrari Pablo")</f>
        <v>Canestrari Pablo</v>
      </c>
      <c r="AQ364" s="10" t="s">
        <v>22</v>
      </c>
      <c r="AR364" s="10" t="s">
        <v>22</v>
      </c>
      <c r="AS364" s="10" t="s">
        <v>69</v>
      </c>
      <c r="AT364" s="10" t="s">
        <v>22</v>
      </c>
      <c r="AU364" s="10" t="s">
        <v>69</v>
      </c>
      <c r="AW364" s="10" t="str">
        <f t="shared" si="67"/>
        <v>Demarco Monica</v>
      </c>
      <c r="AX364" s="2" t="e">
        <f t="shared" ca="1" si="68"/>
        <v>#NAME?</v>
      </c>
      <c r="AY364" s="10" t="str">
        <f t="shared" si="69"/>
        <v>Demarco Monica</v>
      </c>
      <c r="AZ364" s="2" t="e">
        <f t="shared" ca="1" si="70"/>
        <v>#NAME?</v>
      </c>
      <c r="BA364" s="10" t="str">
        <f t="shared" si="71"/>
        <v>Diamante Emilio</v>
      </c>
      <c r="BB364" s="2" t="e">
        <f t="shared" ca="1" si="72"/>
        <v>#NAME?</v>
      </c>
      <c r="BC364" s="10" t="str">
        <f t="shared" si="73"/>
        <v>Demarco Monica</v>
      </c>
      <c r="BD364" s="2" t="e">
        <f t="shared" ca="1" si="74"/>
        <v>#NAME?</v>
      </c>
      <c r="BE364" s="10" t="str">
        <f t="shared" si="75"/>
        <v>Diamante Emilio</v>
      </c>
      <c r="BF364" s="2" t="e">
        <f t="shared" ca="1" si="76"/>
        <v>#NAME?</v>
      </c>
      <c r="BL364" s="6"/>
    </row>
    <row r="365" spans="12:64" ht="12.75">
      <c r="S365" s="10" t="str">
        <f ca="1">IFERROR(__xludf.DUMMYFUNCTION("""COMPUTED_VALUE"""),"Bruno Marianela")</f>
        <v>Bruno Marianela</v>
      </c>
      <c r="T365" s="10" t="str">
        <f ca="1">IFERROR(__xludf.DUMMYFUNCTION("""COMPUTED_VALUE"""),"Bruno Marianela")</f>
        <v>Bruno Marianela</v>
      </c>
      <c r="U365" s="10" t="str">
        <f ca="1">IFERROR(__xludf.DUMMYFUNCTION("""COMPUTED_VALUE"""),"Bruno Marianela")</f>
        <v>Bruno Marianela</v>
      </c>
      <c r="V365" s="10" t="str">
        <f ca="1">IFERROR(__xludf.DUMMYFUNCTION("""COMPUTED_VALUE"""),"Bruno Marianela")</f>
        <v>Bruno Marianela</v>
      </c>
      <c r="W365" s="10" t="str">
        <f ca="1">IFERROR(__xludf.DUMMYFUNCTION("""COMPUTED_VALUE"""),"Bruno Marianela")</f>
        <v>Bruno Marianela</v>
      </c>
      <c r="Y365" s="10" t="s">
        <v>22</v>
      </c>
      <c r="Z365" s="10" t="s">
        <v>22</v>
      </c>
      <c r="AA365" s="10" t="s">
        <v>69</v>
      </c>
      <c r="AB365" s="10" t="s">
        <v>22</v>
      </c>
      <c r="AC365" s="10" t="s">
        <v>69</v>
      </c>
      <c r="AE365" s="10" t="str">
        <f t="shared" si="62"/>
        <v>Demarco Monica</v>
      </c>
      <c r="AF365" s="10" t="str">
        <f t="shared" si="63"/>
        <v>Demarco Monica</v>
      </c>
      <c r="AG365" s="10" t="str">
        <f t="shared" si="64"/>
        <v>Diamante Emilio</v>
      </c>
      <c r="AH365" s="10" t="str">
        <f t="shared" si="65"/>
        <v>Demarco Monica</v>
      </c>
      <c r="AI365" s="10" t="str">
        <f t="shared" si="66"/>
        <v>Diamante Emilio</v>
      </c>
      <c r="AK365" s="10" t="str">
        <f ca="1">IFERROR(__xludf.DUMMYFUNCTION("""COMPUTED_VALUE"""),"Demarco Monica")</f>
        <v>Demarco Monica</v>
      </c>
      <c r="AL365" s="10" t="str">
        <f ca="1">IFERROR(__xludf.DUMMYFUNCTION("""COMPUTED_VALUE"""),"Demarco Monica")</f>
        <v>Demarco Monica</v>
      </c>
      <c r="AM365" s="10" t="str">
        <f ca="1">IFERROR(__xludf.DUMMYFUNCTION("""COMPUTED_VALUE"""),"Diamante Emilio")</f>
        <v>Diamante Emilio</v>
      </c>
      <c r="AN365" s="10" t="str">
        <f ca="1">IFERROR(__xludf.DUMMYFUNCTION("""COMPUTED_VALUE"""),"Demarco Monica")</f>
        <v>Demarco Monica</v>
      </c>
      <c r="AO365" s="10" t="str">
        <f ca="1">IFERROR(__xludf.DUMMYFUNCTION("""COMPUTED_VALUE"""),"Diamante Emilio")</f>
        <v>Diamante Emilio</v>
      </c>
      <c r="AQ365" s="10" t="s">
        <v>69</v>
      </c>
      <c r="AR365" s="10" t="s">
        <v>69</v>
      </c>
      <c r="AS365" s="10" t="s">
        <v>62</v>
      </c>
      <c r="AT365" s="10" t="s">
        <v>69</v>
      </c>
      <c r="AU365" s="10" t="s">
        <v>62</v>
      </c>
      <c r="AW365" s="10" t="str">
        <f t="shared" si="67"/>
        <v>Diamante Emilio</v>
      </c>
      <c r="AX365" s="2" t="e">
        <f t="shared" ca="1" si="68"/>
        <v>#NAME?</v>
      </c>
      <c r="AY365" s="10" t="str">
        <f t="shared" si="69"/>
        <v>Diamante Emilio</v>
      </c>
      <c r="AZ365" s="2" t="e">
        <f t="shared" ca="1" si="70"/>
        <v>#NAME?</v>
      </c>
      <c r="BA365" s="10" t="str">
        <f t="shared" si="71"/>
        <v>Domecq Claudia</v>
      </c>
      <c r="BB365" s="2" t="e">
        <f t="shared" ca="1" si="72"/>
        <v>#NAME?</v>
      </c>
      <c r="BC365" s="10" t="str">
        <f t="shared" si="73"/>
        <v>Diamante Emilio</v>
      </c>
      <c r="BD365" s="2" t="e">
        <f t="shared" ca="1" si="74"/>
        <v>#NAME?</v>
      </c>
      <c r="BE365" s="10" t="str">
        <f t="shared" si="75"/>
        <v>Domecq Claudia</v>
      </c>
      <c r="BF365" s="2" t="e">
        <f t="shared" ca="1" si="76"/>
        <v>#NAME?</v>
      </c>
      <c r="BL365" s="6"/>
    </row>
    <row r="366" spans="12:64" ht="12.75">
      <c r="S366" s="10" t="str">
        <f ca="1">IFERROR(__xludf.DUMMYFUNCTION("""COMPUTED_VALUE"""),"Martinez Pablo")</f>
        <v>Martinez Pablo</v>
      </c>
      <c r="T366" s="10" t="str">
        <f ca="1">IFERROR(__xludf.DUMMYFUNCTION("""COMPUTED_VALUE"""),"Martinez Pablo")</f>
        <v>Martinez Pablo</v>
      </c>
      <c r="U366" s="10" t="str">
        <f ca="1">IFERROR(__xludf.DUMMYFUNCTION("""COMPUTED_VALUE"""),"Martinez Pablo")</f>
        <v>Martinez Pablo</v>
      </c>
      <c r="V366" s="10" t="str">
        <f ca="1">IFERROR(__xludf.DUMMYFUNCTION("""COMPUTED_VALUE"""),"Martinez Pablo")</f>
        <v>Martinez Pablo</v>
      </c>
      <c r="W366" s="10" t="str">
        <f ca="1">IFERROR(__xludf.DUMMYFUNCTION("""COMPUTED_VALUE"""),"Martinez Pablo")</f>
        <v>Martinez Pablo</v>
      </c>
      <c r="Y366" s="10" t="s">
        <v>69</v>
      </c>
      <c r="Z366" s="10" t="s">
        <v>69</v>
      </c>
      <c r="AA366" s="10" t="s">
        <v>62</v>
      </c>
      <c r="AB366" s="10" t="s">
        <v>69</v>
      </c>
      <c r="AC366" s="10" t="s">
        <v>62</v>
      </c>
      <c r="AE366" s="10" t="str">
        <f t="shared" si="62"/>
        <v>Diamante Emilio</v>
      </c>
      <c r="AF366" s="10" t="str">
        <f t="shared" si="63"/>
        <v>Diamante Emilio</v>
      </c>
      <c r="AG366" s="10" t="str">
        <f t="shared" si="64"/>
        <v>Domecq Claudia</v>
      </c>
      <c r="AH366" s="10" t="str">
        <f t="shared" si="65"/>
        <v>Diamante Emilio</v>
      </c>
      <c r="AI366" s="10" t="str">
        <f t="shared" si="66"/>
        <v>Domecq Claudia</v>
      </c>
      <c r="AK366" s="10" t="str">
        <f ca="1">IFERROR(__xludf.DUMMYFUNCTION("""COMPUTED_VALUE"""),"Diamante Emilio")</f>
        <v>Diamante Emilio</v>
      </c>
      <c r="AL366" s="10" t="str">
        <f ca="1">IFERROR(__xludf.DUMMYFUNCTION("""COMPUTED_VALUE"""),"Diamante Emilio")</f>
        <v>Diamante Emilio</v>
      </c>
      <c r="AM366" s="10" t="str">
        <f ca="1">IFERROR(__xludf.DUMMYFUNCTION("""COMPUTED_VALUE"""),"Domecq Claudia")</f>
        <v>Domecq Claudia</v>
      </c>
      <c r="AN366" s="10" t="str">
        <f ca="1">IFERROR(__xludf.DUMMYFUNCTION("""COMPUTED_VALUE"""),"Diamante Emilio")</f>
        <v>Diamante Emilio</v>
      </c>
      <c r="AO366" s="10" t="str">
        <f ca="1">IFERROR(__xludf.DUMMYFUNCTION("""COMPUTED_VALUE"""),"Domecq Claudia")</f>
        <v>Domecq Claudia</v>
      </c>
      <c r="AQ366" s="10" t="s">
        <v>62</v>
      </c>
      <c r="AR366" s="10" t="s">
        <v>62</v>
      </c>
      <c r="AS366" s="10" t="s">
        <v>52</v>
      </c>
      <c r="AT366" s="10" t="s">
        <v>62</v>
      </c>
      <c r="AU366" s="10" t="s">
        <v>52</v>
      </c>
      <c r="AW366" s="10" t="str">
        <f t="shared" si="67"/>
        <v>Domecq Claudia</v>
      </c>
      <c r="AX366" s="2" t="e">
        <f t="shared" ca="1" si="68"/>
        <v>#NAME?</v>
      </c>
      <c r="AY366" s="10" t="str">
        <f t="shared" si="69"/>
        <v>Domecq Claudia</v>
      </c>
      <c r="AZ366" s="2" t="e">
        <f t="shared" ca="1" si="70"/>
        <v>#NAME?</v>
      </c>
      <c r="BA366" s="10" t="str">
        <f t="shared" si="71"/>
        <v>Golfre Marta</v>
      </c>
      <c r="BB366" s="2" t="e">
        <f t="shared" ca="1" si="72"/>
        <v>#NAME?</v>
      </c>
      <c r="BC366" s="10" t="str">
        <f t="shared" si="73"/>
        <v>Domecq Claudia</v>
      </c>
      <c r="BD366" s="2" t="e">
        <f t="shared" ca="1" si="74"/>
        <v>#NAME?</v>
      </c>
      <c r="BE366" s="10" t="str">
        <f t="shared" si="75"/>
        <v>Golfre Marta</v>
      </c>
      <c r="BF366" s="2" t="e">
        <f t="shared" ca="1" si="76"/>
        <v>#NAME?</v>
      </c>
      <c r="BL366" s="6"/>
    </row>
    <row r="367" spans="12:64" ht="12.75">
      <c r="S367" s="10" t="str">
        <f ca="1">IFERROR(__xludf.DUMMYFUNCTION("""COMPUTED_VALUE"""),"Notta Alejandra")</f>
        <v>Notta Alejandra</v>
      </c>
      <c r="T367" s="10" t="str">
        <f ca="1">IFERROR(__xludf.DUMMYFUNCTION("""COMPUTED_VALUE"""),"Notta Alejandra")</f>
        <v>Notta Alejandra</v>
      </c>
      <c r="U367" s="10" t="str">
        <f ca="1">IFERROR(__xludf.DUMMYFUNCTION("""COMPUTED_VALUE"""),"Notta Alejandra")</f>
        <v>Notta Alejandra</v>
      </c>
      <c r="V367" s="10" t="str">
        <f ca="1">IFERROR(__xludf.DUMMYFUNCTION("""COMPUTED_VALUE"""),"Notta Alejandra")</f>
        <v>Notta Alejandra</v>
      </c>
      <c r="W367" s="10" t="str">
        <f ca="1">IFERROR(__xludf.DUMMYFUNCTION("""COMPUTED_VALUE"""),"Notta Alejandra")</f>
        <v>Notta Alejandra</v>
      </c>
      <c r="Y367" s="10" t="s">
        <v>62</v>
      </c>
      <c r="Z367" s="10" t="s">
        <v>62</v>
      </c>
      <c r="AA367" s="10" t="s">
        <v>52</v>
      </c>
      <c r="AB367" s="10" t="s">
        <v>62</v>
      </c>
      <c r="AC367" s="10" t="s">
        <v>52</v>
      </c>
      <c r="AE367" s="10" t="str">
        <f t="shared" si="62"/>
        <v>Domecq Claudia</v>
      </c>
      <c r="AF367" s="10" t="str">
        <f t="shared" si="63"/>
        <v>Domecq Claudia</v>
      </c>
      <c r="AG367" s="10" t="str">
        <f t="shared" si="64"/>
        <v>Golfre Marta</v>
      </c>
      <c r="AH367" s="10" t="str">
        <f t="shared" si="65"/>
        <v>Domecq Claudia</v>
      </c>
      <c r="AI367" s="10" t="str">
        <f t="shared" si="66"/>
        <v>Golfre Marta</v>
      </c>
      <c r="AK367" s="10" t="str">
        <f ca="1">IFERROR(__xludf.DUMMYFUNCTION("""COMPUTED_VALUE"""),"Domecq Claudia")</f>
        <v>Domecq Claudia</v>
      </c>
      <c r="AL367" s="10" t="str">
        <f ca="1">IFERROR(__xludf.DUMMYFUNCTION("""COMPUTED_VALUE"""),"Domecq Claudia")</f>
        <v>Domecq Claudia</v>
      </c>
      <c r="AM367" s="10" t="str">
        <f ca="1">IFERROR(__xludf.DUMMYFUNCTION("""COMPUTED_VALUE"""),"Golfre Marta")</f>
        <v>Golfre Marta</v>
      </c>
      <c r="AN367" s="10" t="str">
        <f ca="1">IFERROR(__xludf.DUMMYFUNCTION("""COMPUTED_VALUE"""),"Domecq Claudia")</f>
        <v>Domecq Claudia</v>
      </c>
      <c r="AO367" s="10" t="str">
        <f ca="1">IFERROR(__xludf.DUMMYFUNCTION("""COMPUTED_VALUE"""),"Golfre Marta")</f>
        <v>Golfre Marta</v>
      </c>
      <c r="AQ367" s="10" t="s">
        <v>52</v>
      </c>
      <c r="AR367" s="10" t="s">
        <v>52</v>
      </c>
      <c r="AS367" s="10" t="s">
        <v>38</v>
      </c>
      <c r="AT367" s="10" t="s">
        <v>52</v>
      </c>
      <c r="AU367" s="10" t="s">
        <v>38</v>
      </c>
      <c r="AW367" s="10" t="str">
        <f t="shared" si="67"/>
        <v>Golfre Marta</v>
      </c>
      <c r="AX367" s="2" t="e">
        <f t="shared" ca="1" si="68"/>
        <v>#NAME?</v>
      </c>
      <c r="AY367" s="10" t="str">
        <f t="shared" si="69"/>
        <v>Golfre Marta</v>
      </c>
      <c r="AZ367" s="2" t="e">
        <f t="shared" ca="1" si="70"/>
        <v>#NAME?</v>
      </c>
      <c r="BA367" s="10" t="str">
        <f t="shared" si="71"/>
        <v>Martinez Pablo</v>
      </c>
      <c r="BB367" s="2" t="e">
        <f t="shared" ca="1" si="72"/>
        <v>#NAME?</v>
      </c>
      <c r="BC367" s="10" t="str">
        <f t="shared" si="73"/>
        <v>Golfre Marta</v>
      </c>
      <c r="BD367" s="2" t="e">
        <f t="shared" ca="1" si="74"/>
        <v>#NAME?</v>
      </c>
      <c r="BE367" s="10" t="str">
        <f t="shared" si="75"/>
        <v>Martinez Pablo</v>
      </c>
      <c r="BF367" s="2" t="e">
        <f t="shared" ca="1" si="76"/>
        <v>#NAME?</v>
      </c>
      <c r="BL367" s="6"/>
    </row>
    <row r="368" spans="12:64" ht="12.75">
      <c r="S368" s="10" t="str">
        <f ca="1">IFERROR(__xludf.DUMMYFUNCTION("""COMPUTED_VALUE"""),"")</f>
        <v/>
      </c>
      <c r="T368" s="10" t="str">
        <f ca="1">IFERROR(__xludf.DUMMYFUNCTION("""COMPUTED_VALUE"""),"")</f>
        <v/>
      </c>
      <c r="U368" s="10" t="str">
        <f ca="1">IFERROR(__xludf.DUMMYFUNCTION("""COMPUTED_VALUE"""),"Golfre Marta")</f>
        <v>Golfre Marta</v>
      </c>
      <c r="V368" s="10" t="str">
        <f ca="1">IFERROR(__xludf.DUMMYFUNCTION("""COMPUTED_VALUE"""),"")</f>
        <v/>
      </c>
      <c r="W368" s="10" t="str">
        <f ca="1">IFERROR(__xludf.DUMMYFUNCTION("""COMPUTED_VALUE"""),"Golfre Marta")</f>
        <v>Golfre Marta</v>
      </c>
      <c r="Y368" s="10" t="s">
        <v>52</v>
      </c>
      <c r="Z368" s="10" t="s">
        <v>52</v>
      </c>
      <c r="AA368" s="10" t="s">
        <v>38</v>
      </c>
      <c r="AB368" s="10" t="s">
        <v>52</v>
      </c>
      <c r="AC368" s="10" t="s">
        <v>38</v>
      </c>
      <c r="AE368" s="10" t="str">
        <f t="shared" si="62"/>
        <v>Golfre Marta</v>
      </c>
      <c r="AF368" s="10" t="str">
        <f t="shared" si="63"/>
        <v>Golfre Marta</v>
      </c>
      <c r="AG368" s="10" t="str">
        <f t="shared" si="64"/>
        <v>Martinez Pablo</v>
      </c>
      <c r="AH368" s="10" t="str">
        <f t="shared" si="65"/>
        <v>Golfre Marta</v>
      </c>
      <c r="AI368" s="10" t="str">
        <f t="shared" si="66"/>
        <v>Martinez Pablo</v>
      </c>
      <c r="AK368" s="10" t="str">
        <f ca="1">IFERROR(__xludf.DUMMYFUNCTION("""COMPUTED_VALUE"""),"Golfre Marta")</f>
        <v>Golfre Marta</v>
      </c>
      <c r="AL368" s="10" t="str">
        <f ca="1">IFERROR(__xludf.DUMMYFUNCTION("""COMPUTED_VALUE"""),"Golfre Marta")</f>
        <v>Golfre Marta</v>
      </c>
      <c r="AM368" s="10" t="str">
        <f ca="1">IFERROR(__xludf.DUMMYFUNCTION("""COMPUTED_VALUE"""),"Martinez Pablo")</f>
        <v>Martinez Pablo</v>
      </c>
      <c r="AN368" s="10" t="str">
        <f ca="1">IFERROR(__xludf.DUMMYFUNCTION("""COMPUTED_VALUE"""),"Golfre Marta")</f>
        <v>Golfre Marta</v>
      </c>
      <c r="AO368" s="10" t="str">
        <f ca="1">IFERROR(__xludf.DUMMYFUNCTION("""COMPUTED_VALUE"""),"Martinez Pablo")</f>
        <v>Martinez Pablo</v>
      </c>
      <c r="AQ368" s="10" t="s">
        <v>38</v>
      </c>
      <c r="AR368" s="10" t="s">
        <v>38</v>
      </c>
      <c r="AS368" s="10" t="s">
        <v>43</v>
      </c>
      <c r="AT368" s="10" t="s">
        <v>38</v>
      </c>
      <c r="AU368" s="10" t="s">
        <v>43</v>
      </c>
      <c r="AW368" s="10" t="str">
        <f t="shared" si="67"/>
        <v>Martinez Pablo</v>
      </c>
      <c r="AX368" s="2" t="e">
        <f t="shared" ca="1" si="68"/>
        <v>#NAME?</v>
      </c>
      <c r="AY368" s="10" t="str">
        <f t="shared" si="69"/>
        <v>Martinez Pablo</v>
      </c>
      <c r="AZ368" s="2" t="e">
        <f t="shared" ca="1" si="70"/>
        <v>#NAME?</v>
      </c>
      <c r="BA368" s="10" t="str">
        <f t="shared" si="71"/>
        <v>Notta Alejandra</v>
      </c>
      <c r="BB368" s="2" t="e">
        <f t="shared" ca="1" si="72"/>
        <v>#NAME?</v>
      </c>
      <c r="BC368" s="10" t="str">
        <f t="shared" si="73"/>
        <v>Martinez Pablo</v>
      </c>
      <c r="BD368" s="2" t="e">
        <f t="shared" ca="1" si="74"/>
        <v>#NAME?</v>
      </c>
      <c r="BE368" s="10" t="str">
        <f t="shared" si="75"/>
        <v>Notta Alejandra</v>
      </c>
      <c r="BF368" s="2" t="e">
        <f t="shared" ca="1" si="76"/>
        <v>#NAME?</v>
      </c>
      <c r="BL368" s="6"/>
    </row>
    <row r="369" spans="19:64" ht="12.75">
      <c r="S369" s="10" t="str">
        <f ca="1">IFERROR(__xludf.DUMMYFUNCTION("""COMPUTED_VALUE"""),"Golfre Marta")</f>
        <v>Golfre Marta</v>
      </c>
      <c r="T369" s="10" t="str">
        <f ca="1">IFERROR(__xludf.DUMMYFUNCTION("""COMPUTED_VALUE"""),"Golfre Marta")</f>
        <v>Golfre Marta</v>
      </c>
      <c r="U369" s="10" t="str">
        <f ca="1">IFERROR(__xludf.DUMMYFUNCTION("""COMPUTED_VALUE"""),"Domecq Claudia")</f>
        <v>Domecq Claudia</v>
      </c>
      <c r="V369" s="10" t="str">
        <f ca="1">IFERROR(__xludf.DUMMYFUNCTION("""COMPUTED_VALUE"""),"Golfre Marta")</f>
        <v>Golfre Marta</v>
      </c>
      <c r="W369" s="10" t="str">
        <f ca="1">IFERROR(__xludf.DUMMYFUNCTION("""COMPUTED_VALUE"""),"Domecq Claudia")</f>
        <v>Domecq Claudia</v>
      </c>
      <c r="Y369" s="10" t="s">
        <v>38</v>
      </c>
      <c r="Z369" s="10" t="s">
        <v>38</v>
      </c>
      <c r="AA369" s="10" t="s">
        <v>43</v>
      </c>
      <c r="AB369" s="10" t="s">
        <v>38</v>
      </c>
      <c r="AC369" s="10" t="s">
        <v>43</v>
      </c>
      <c r="AE369" s="10" t="str">
        <f t="shared" si="62"/>
        <v>Martinez Pablo</v>
      </c>
      <c r="AF369" s="10" t="str">
        <f t="shared" si="63"/>
        <v>Martinez Pablo</v>
      </c>
      <c r="AG369" s="10" t="str">
        <f t="shared" si="64"/>
        <v>Notta Alejandra</v>
      </c>
      <c r="AH369" s="10" t="str">
        <f t="shared" si="65"/>
        <v>Martinez Pablo</v>
      </c>
      <c r="AI369" s="10" t="str">
        <f t="shared" si="66"/>
        <v>Notta Alejandra</v>
      </c>
      <c r="AK369" s="10" t="str">
        <f ca="1">IFERROR(__xludf.DUMMYFUNCTION("""COMPUTED_VALUE"""),"Martinez Pablo")</f>
        <v>Martinez Pablo</v>
      </c>
      <c r="AL369" s="10" t="str">
        <f ca="1">IFERROR(__xludf.DUMMYFUNCTION("""COMPUTED_VALUE"""),"Martinez Pablo")</f>
        <v>Martinez Pablo</v>
      </c>
      <c r="AM369" s="10" t="str">
        <f ca="1">IFERROR(__xludf.DUMMYFUNCTION("""COMPUTED_VALUE"""),"Notta Alejandra")</f>
        <v>Notta Alejandra</v>
      </c>
      <c r="AN369" s="10" t="str">
        <f ca="1">IFERROR(__xludf.DUMMYFUNCTION("""COMPUTED_VALUE"""),"Martinez Pablo")</f>
        <v>Martinez Pablo</v>
      </c>
      <c r="AO369" s="10" t="str">
        <f ca="1">IFERROR(__xludf.DUMMYFUNCTION("""COMPUTED_VALUE"""),"Notta Alejandra")</f>
        <v>Notta Alejandra</v>
      </c>
      <c r="AQ369" s="10" t="s">
        <v>43</v>
      </c>
      <c r="AR369" s="10" t="s">
        <v>43</v>
      </c>
      <c r="AS369" s="10" t="s">
        <v>92</v>
      </c>
      <c r="AT369" s="10" t="s">
        <v>43</v>
      </c>
      <c r="AU369" s="10" t="s">
        <v>75</v>
      </c>
      <c r="AW369" s="10" t="str">
        <f t="shared" si="67"/>
        <v>Notta Alejandra</v>
      </c>
      <c r="AX369" s="2" t="e">
        <f t="shared" ca="1" si="68"/>
        <v>#NAME?</v>
      </c>
      <c r="AY369" s="10" t="str">
        <f t="shared" si="69"/>
        <v>Notta Alejandra</v>
      </c>
      <c r="AZ369" s="2" t="e">
        <f t="shared" ca="1" si="70"/>
        <v>#NAME?</v>
      </c>
      <c r="BA369" s="10" t="str">
        <f t="shared" si="71"/>
        <v>Salvador Alejandra</v>
      </c>
      <c r="BB369" s="2" t="e">
        <f t="shared" ca="1" si="72"/>
        <v>#NAME?</v>
      </c>
      <c r="BC369" s="10" t="str">
        <f t="shared" si="73"/>
        <v>Notta Alejandra</v>
      </c>
      <c r="BD369" s="2" t="e">
        <f t="shared" ca="1" si="74"/>
        <v>#NAME?</v>
      </c>
      <c r="BE369" s="10" t="str">
        <f t="shared" si="75"/>
        <v>Silvia</v>
      </c>
      <c r="BF369" s="2" t="e">
        <f t="shared" ca="1" si="76"/>
        <v>#NAME?</v>
      </c>
      <c r="BL369" s="6"/>
    </row>
    <row r="370" spans="19:64" ht="12.75">
      <c r="S370" s="10" t="str">
        <f ca="1">IFERROR(__xludf.DUMMYFUNCTION("""COMPUTED_VALUE"""),"Domecq Claudia")</f>
        <v>Domecq Claudia</v>
      </c>
      <c r="T370" s="10" t="str">
        <f ca="1">IFERROR(__xludf.DUMMYFUNCTION("""COMPUTED_VALUE"""),"Domecq Claudia")</f>
        <v>Domecq Claudia</v>
      </c>
      <c r="U370" s="10" t="str">
        <f ca="1">IFERROR(__xludf.DUMMYFUNCTION("""COMPUTED_VALUE"""),"Canestrari Pablo")</f>
        <v>Canestrari Pablo</v>
      </c>
      <c r="V370" s="10" t="str">
        <f ca="1">IFERROR(__xludf.DUMMYFUNCTION("""COMPUTED_VALUE"""),"Domecq Claudia")</f>
        <v>Domecq Claudia</v>
      </c>
      <c r="W370" s="10" t="str">
        <f ca="1">IFERROR(__xludf.DUMMYFUNCTION("""COMPUTED_VALUE"""),"Canestrari Pablo")</f>
        <v>Canestrari Pablo</v>
      </c>
      <c r="Y370" s="10" t="s">
        <v>43</v>
      </c>
      <c r="Z370" s="10" t="s">
        <v>43</v>
      </c>
      <c r="AA370" s="10" t="s">
        <v>92</v>
      </c>
      <c r="AB370" s="10" t="s">
        <v>43</v>
      </c>
      <c r="AC370" s="10" t="s">
        <v>75</v>
      </c>
      <c r="AE370" s="10" t="str">
        <f t="shared" si="62"/>
        <v>Notta Alejandra</v>
      </c>
      <c r="AF370" s="10" t="str">
        <f t="shared" si="63"/>
        <v>Notta Alejandra</v>
      </c>
      <c r="AG370" s="10" t="str">
        <f t="shared" si="64"/>
        <v>Salvador Alejandra</v>
      </c>
      <c r="AH370" s="10" t="str">
        <f t="shared" si="65"/>
        <v>Notta Alejandra</v>
      </c>
      <c r="AI370" s="10" t="str">
        <f t="shared" si="66"/>
        <v>Silvia</v>
      </c>
      <c r="AK370" s="10" t="str">
        <f ca="1">IFERROR(__xludf.DUMMYFUNCTION("""COMPUTED_VALUE"""),"Notta Alejandra")</f>
        <v>Notta Alejandra</v>
      </c>
      <c r="AL370" s="10" t="str">
        <f ca="1">IFERROR(__xludf.DUMMYFUNCTION("""COMPUTED_VALUE"""),"Notta Alejandra")</f>
        <v>Notta Alejandra</v>
      </c>
      <c r="AM370" s="10" t="str">
        <f ca="1">IFERROR(__xludf.DUMMYFUNCTION("""COMPUTED_VALUE"""),"Salvador Alejandra")</f>
        <v>Salvador Alejandra</v>
      </c>
      <c r="AN370" s="10" t="str">
        <f ca="1">IFERROR(__xludf.DUMMYFUNCTION("""COMPUTED_VALUE"""),"Notta Alejandra")</f>
        <v>Notta Alejandra</v>
      </c>
      <c r="AO370" s="10" t="str">
        <f ca="1">IFERROR(__xludf.DUMMYFUNCTION("""COMPUTED_VALUE"""),"Silvia")</f>
        <v>Silvia</v>
      </c>
      <c r="AQ370" s="10" t="s">
        <v>92</v>
      </c>
      <c r="AR370" s="10" t="s">
        <v>92</v>
      </c>
      <c r="AS370" s="10" t="s">
        <v>75</v>
      </c>
      <c r="AT370" s="10" t="s">
        <v>75</v>
      </c>
      <c r="AU370" s="10" t="s">
        <v>72</v>
      </c>
      <c r="AW370" s="10" t="str">
        <f t="shared" si="67"/>
        <v>Salvador Alejandra</v>
      </c>
      <c r="AX370" s="2" t="e">
        <f t="shared" ca="1" si="68"/>
        <v>#NAME?</v>
      </c>
      <c r="AY370" s="10" t="str">
        <f t="shared" si="69"/>
        <v>Salvador Alejandra</v>
      </c>
      <c r="AZ370" s="2" t="e">
        <f t="shared" ca="1" si="70"/>
        <v>#NAME?</v>
      </c>
      <c r="BA370" s="10" t="str">
        <f t="shared" si="71"/>
        <v>Silvia</v>
      </c>
      <c r="BB370" s="2" t="e">
        <f t="shared" ca="1" si="72"/>
        <v>#NAME?</v>
      </c>
      <c r="BC370" s="10" t="str">
        <f t="shared" si="73"/>
        <v>Silvia</v>
      </c>
      <c r="BD370" s="2" t="e">
        <f t="shared" ca="1" si="74"/>
        <v>#NAME?</v>
      </c>
      <c r="BE370" s="10" t="str">
        <f t="shared" si="75"/>
        <v>Valdez Karina</v>
      </c>
      <c r="BF370" s="2" t="e">
        <f t="shared" ca="1" si="76"/>
        <v>#NAME?</v>
      </c>
      <c r="BL370" s="6"/>
    </row>
    <row r="371" spans="19:64" ht="12.75">
      <c r="S371" s="10" t="str">
        <f ca="1">IFERROR(__xludf.DUMMYFUNCTION("""COMPUTED_VALUE"""),"Canestrari Pablo")</f>
        <v>Canestrari Pablo</v>
      </c>
      <c r="T371" s="10" t="str">
        <f ca="1">IFERROR(__xludf.DUMMYFUNCTION("""COMPUTED_VALUE"""),"Canestrari Pablo")</f>
        <v>Canestrari Pablo</v>
      </c>
      <c r="U371" s="10" t="str">
        <f ca="1">IFERROR(__xludf.DUMMYFUNCTION("""COMPUTED_VALUE"""),"Diamante Emilio")</f>
        <v>Diamante Emilio</v>
      </c>
      <c r="V371" s="10" t="str">
        <f ca="1">IFERROR(__xludf.DUMMYFUNCTION("""COMPUTED_VALUE"""),"Canestrari Pablo")</f>
        <v>Canestrari Pablo</v>
      </c>
      <c r="W371" s="10" t="str">
        <f ca="1">IFERROR(__xludf.DUMMYFUNCTION("""COMPUTED_VALUE"""),"Diamante Emilio")</f>
        <v>Diamante Emilio</v>
      </c>
      <c r="Y371" s="10" t="s">
        <v>92</v>
      </c>
      <c r="Z371" s="10" t="s">
        <v>92</v>
      </c>
      <c r="AA371" s="10" t="s">
        <v>75</v>
      </c>
      <c r="AB371" s="10" t="s">
        <v>75</v>
      </c>
      <c r="AC371" s="10" t="s">
        <v>72</v>
      </c>
      <c r="AE371" s="10" t="str">
        <f t="shared" si="62"/>
        <v>Salvador Alejandra</v>
      </c>
      <c r="AF371" s="10" t="str">
        <f t="shared" si="63"/>
        <v>Salvador Alejandra</v>
      </c>
      <c r="AG371" s="10" t="str">
        <f t="shared" si="64"/>
        <v>Silvia</v>
      </c>
      <c r="AH371" s="10" t="str">
        <f t="shared" si="65"/>
        <v>Silvia</v>
      </c>
      <c r="AI371" s="10" t="str">
        <f t="shared" si="66"/>
        <v>Valdez Karina</v>
      </c>
      <c r="AK371" s="10" t="str">
        <f ca="1">IFERROR(__xludf.DUMMYFUNCTION("""COMPUTED_VALUE"""),"Salvador Alejandra")</f>
        <v>Salvador Alejandra</v>
      </c>
      <c r="AL371" s="10" t="str">
        <f ca="1">IFERROR(__xludf.DUMMYFUNCTION("""COMPUTED_VALUE"""),"Salvador Alejandra")</f>
        <v>Salvador Alejandra</v>
      </c>
      <c r="AM371" s="10" t="str">
        <f ca="1">IFERROR(__xludf.DUMMYFUNCTION("""COMPUTED_VALUE"""),"Silvia")</f>
        <v>Silvia</v>
      </c>
      <c r="AN371" s="10" t="str">
        <f ca="1">IFERROR(__xludf.DUMMYFUNCTION("""COMPUTED_VALUE"""),"Silvia")</f>
        <v>Silvia</v>
      </c>
      <c r="AO371" s="10" t="str">
        <f ca="1">IFERROR(__xludf.DUMMYFUNCTION("""COMPUTED_VALUE"""),"Valdez Karina")</f>
        <v>Valdez Karina</v>
      </c>
      <c r="AQ371" s="10" t="s">
        <v>75</v>
      </c>
      <c r="AR371" s="10" t="s">
        <v>75</v>
      </c>
      <c r="AS371" s="10" t="s">
        <v>72</v>
      </c>
      <c r="AT371" s="10" t="s">
        <v>72</v>
      </c>
      <c r="AU371" s="10" t="s">
        <v>152</v>
      </c>
      <c r="AW371" s="10" t="str">
        <f t="shared" si="67"/>
        <v>Silvia</v>
      </c>
      <c r="AX371" s="2" t="e">
        <f t="shared" ca="1" si="68"/>
        <v>#NAME?</v>
      </c>
      <c r="AY371" s="10" t="str">
        <f t="shared" si="69"/>
        <v>Silvia</v>
      </c>
      <c r="AZ371" s="2" t="e">
        <f t="shared" ca="1" si="70"/>
        <v>#NAME?</v>
      </c>
      <c r="BA371" s="10" t="str">
        <f t="shared" si="71"/>
        <v>Valdez Karina</v>
      </c>
      <c r="BB371" s="2" t="e">
        <f t="shared" ca="1" si="72"/>
        <v>#NAME?</v>
      </c>
      <c r="BC371" s="10" t="str">
        <f t="shared" si="73"/>
        <v>Valdez Karina</v>
      </c>
      <c r="BD371" s="2" t="e">
        <f t="shared" ca="1" si="74"/>
        <v>#NAME?</v>
      </c>
      <c r="BE371" s="10" t="str">
        <f t="shared" si="75"/>
        <v/>
      </c>
      <c r="BF371" s="2" t="str">
        <f t="shared" si="76"/>
        <v/>
      </c>
      <c r="BL371" s="6"/>
    </row>
    <row r="372" spans="19:64" ht="12.75">
      <c r="S372" s="10" t="str">
        <f ca="1">IFERROR(__xludf.DUMMYFUNCTION("""COMPUTED_VALUE"""),"Diamante Emilio")</f>
        <v>Diamante Emilio</v>
      </c>
      <c r="T372" s="10" t="str">
        <f ca="1">IFERROR(__xludf.DUMMYFUNCTION("""COMPUTED_VALUE"""),"Diamante Emilio")</f>
        <v>Diamante Emilio</v>
      </c>
      <c r="U372" s="10" t="str">
        <f ca="1">IFERROR(__xludf.DUMMYFUNCTION("""COMPUTED_VALUE"""),"Valdez Karina")</f>
        <v>Valdez Karina</v>
      </c>
      <c r="V372" s="10" t="str">
        <f ca="1">IFERROR(__xludf.DUMMYFUNCTION("""COMPUTED_VALUE"""),"Diamante Emilio")</f>
        <v>Diamante Emilio</v>
      </c>
      <c r="W372" s="10" t="str">
        <f ca="1">IFERROR(__xludf.DUMMYFUNCTION("""COMPUTED_VALUE"""),"Valdez Karina")</f>
        <v>Valdez Karina</v>
      </c>
      <c r="Y372" s="10" t="s">
        <v>75</v>
      </c>
      <c r="Z372" s="10" t="s">
        <v>75</v>
      </c>
      <c r="AA372" s="10" t="s">
        <v>72</v>
      </c>
      <c r="AB372" s="10" t="s">
        <v>72</v>
      </c>
      <c r="AC372" s="10" t="e">
        <v>#REF!</v>
      </c>
      <c r="AE372" s="10" t="str">
        <f t="shared" si="62"/>
        <v>Silvia</v>
      </c>
      <c r="AF372" s="10" t="str">
        <f t="shared" si="63"/>
        <v>Silvia</v>
      </c>
      <c r="AG372" s="10" t="str">
        <f t="shared" si="64"/>
        <v>Valdez Karina</v>
      </c>
      <c r="AH372" s="10" t="str">
        <f t="shared" si="65"/>
        <v>Valdez Karina</v>
      </c>
      <c r="AI372" s="10" t="e">
        <f t="shared" si="66"/>
        <v>#REF!</v>
      </c>
      <c r="AK372" s="10" t="str">
        <f ca="1">IFERROR(__xludf.DUMMYFUNCTION("""COMPUTED_VALUE"""),"Silvia")</f>
        <v>Silvia</v>
      </c>
      <c r="AL372" s="10" t="str">
        <f ca="1">IFERROR(__xludf.DUMMYFUNCTION("""COMPUTED_VALUE"""),"Silvia")</f>
        <v>Silvia</v>
      </c>
      <c r="AM372" s="10" t="str">
        <f ca="1">IFERROR(__xludf.DUMMYFUNCTION("""COMPUTED_VALUE"""),"Valdez Karina")</f>
        <v>Valdez Karina</v>
      </c>
      <c r="AN372" s="10" t="str">
        <f ca="1">IFERROR(__xludf.DUMMYFUNCTION("""COMPUTED_VALUE"""),"Valdez Karina")</f>
        <v>Valdez Karina</v>
      </c>
      <c r="AO372" s="10" t="str">
        <f ca="1">IFERROR(__xludf.DUMMYFUNCTION("""COMPUTED_VALUE"""),"#REF!")</f>
        <v>#REF!</v>
      </c>
      <c r="AQ372" s="10" t="s">
        <v>72</v>
      </c>
      <c r="AR372" s="10" t="s">
        <v>72</v>
      </c>
      <c r="AS372" s="10" t="s">
        <v>152</v>
      </c>
      <c r="AT372" s="10" t="s">
        <v>152</v>
      </c>
      <c r="AU372" s="10" t="e">
        <v>#REF!</v>
      </c>
      <c r="AW372" s="10" t="str">
        <f t="shared" si="67"/>
        <v>Valdez Karina</v>
      </c>
      <c r="AX372" s="2" t="e">
        <f t="shared" ca="1" si="68"/>
        <v>#NAME?</v>
      </c>
      <c r="AY372" s="10" t="str">
        <f t="shared" si="69"/>
        <v>Valdez Karina</v>
      </c>
      <c r="AZ372" s="2" t="e">
        <f t="shared" ca="1" si="70"/>
        <v>#NAME?</v>
      </c>
      <c r="BA372" s="10" t="str">
        <f t="shared" si="71"/>
        <v/>
      </c>
      <c r="BB372" s="2" t="str">
        <f t="shared" si="72"/>
        <v/>
      </c>
      <c r="BC372" s="10" t="str">
        <f t="shared" si="73"/>
        <v/>
      </c>
      <c r="BD372" s="2" t="str">
        <f t="shared" si="74"/>
        <v/>
      </c>
      <c r="BE372" s="10" t="e">
        <f t="shared" si="75"/>
        <v>#REF!</v>
      </c>
      <c r="BF372" s="2" t="e">
        <f t="shared" si="76"/>
        <v>#REF!</v>
      </c>
      <c r="BL372" s="6"/>
    </row>
    <row r="373" spans="19:64" ht="12.75">
      <c r="S373" s="10" t="str">
        <f ca="1">IFERROR(__xludf.DUMMYFUNCTION("""COMPUTED_VALUE"""),"Valdez Karina")</f>
        <v>Valdez Karina</v>
      </c>
      <c r="T373" s="10" t="str">
        <f ca="1">IFERROR(__xludf.DUMMYFUNCTION("""COMPUTED_VALUE"""),"Valdez Karina")</f>
        <v>Valdez Karina</v>
      </c>
      <c r="U373" s="10" t="str">
        <f ca="1">IFERROR(__xludf.DUMMYFUNCTION("""COMPUTED_VALUE"""),"Silvia")</f>
        <v>Silvia</v>
      </c>
      <c r="V373" s="10" t="str">
        <f ca="1">IFERROR(__xludf.DUMMYFUNCTION("""COMPUTED_VALUE"""),"Valdez Karina")</f>
        <v>Valdez Karina</v>
      </c>
      <c r="W373" s="10" t="str">
        <f ca="1">IFERROR(__xludf.DUMMYFUNCTION("""COMPUTED_VALUE"""),"Silvia")</f>
        <v>Silvia</v>
      </c>
      <c r="Y373" s="10" t="s">
        <v>72</v>
      </c>
      <c r="Z373" s="10" t="s">
        <v>72</v>
      </c>
      <c r="AA373" s="10" t="e">
        <v>#REF!</v>
      </c>
      <c r="AB373" s="10" t="e">
        <v>#REF!</v>
      </c>
      <c r="AC373" s="10"/>
      <c r="AE373" s="10" t="str">
        <f t="shared" si="62"/>
        <v>Valdez Karina</v>
      </c>
      <c r="AF373" s="10" t="str">
        <f t="shared" si="63"/>
        <v>Valdez Karina</v>
      </c>
      <c r="AG373" s="10" t="e">
        <f t="shared" si="64"/>
        <v>#REF!</v>
      </c>
      <c r="AH373" s="10" t="e">
        <f t="shared" si="65"/>
        <v>#REF!</v>
      </c>
      <c r="AI373" s="10" t="str">
        <f t="shared" si="66"/>
        <v>zzz</v>
      </c>
      <c r="AK373" s="10" t="str">
        <f ca="1">IFERROR(__xludf.DUMMYFUNCTION("""COMPUTED_VALUE"""),"Valdez Karina")</f>
        <v>Valdez Karina</v>
      </c>
      <c r="AL373" s="10" t="str">
        <f ca="1">IFERROR(__xludf.DUMMYFUNCTION("""COMPUTED_VALUE"""),"Valdez Karina")</f>
        <v>Valdez Karina</v>
      </c>
      <c r="AM373" s="10" t="str">
        <f ca="1">IFERROR(__xludf.DUMMYFUNCTION("""COMPUTED_VALUE"""),"#REF!")</f>
        <v>#REF!</v>
      </c>
      <c r="AN373" s="10" t="str">
        <f ca="1">IFERROR(__xludf.DUMMYFUNCTION("""COMPUTED_VALUE"""),"#REF!")</f>
        <v>#REF!</v>
      </c>
      <c r="AO373" s="10"/>
      <c r="AQ373" s="10" t="s">
        <v>152</v>
      </c>
      <c r="AR373" s="10" t="s">
        <v>152</v>
      </c>
      <c r="AS373" s="10" t="e">
        <v>#REF!</v>
      </c>
      <c r="AT373" s="10" t="e">
        <v>#REF!</v>
      </c>
      <c r="AU373" s="10"/>
      <c r="AW373" s="10" t="str">
        <f t="shared" si="67"/>
        <v/>
      </c>
      <c r="AX373" s="2" t="str">
        <f t="shared" si="68"/>
        <v/>
      </c>
      <c r="AY373" s="10" t="str">
        <f t="shared" si="69"/>
        <v/>
      </c>
      <c r="AZ373" s="2" t="str">
        <f t="shared" si="70"/>
        <v/>
      </c>
      <c r="BA373" s="10" t="e">
        <f t="shared" si="71"/>
        <v>#REF!</v>
      </c>
      <c r="BB373" s="2" t="e">
        <f t="shared" si="72"/>
        <v>#REF!</v>
      </c>
      <c r="BC373" s="10" t="e">
        <f t="shared" si="73"/>
        <v>#REF!</v>
      </c>
      <c r="BD373" s="2" t="e">
        <f t="shared" si="74"/>
        <v>#REF!</v>
      </c>
      <c r="BE373" s="10">
        <f t="shared" si="75"/>
        <v>0</v>
      </c>
      <c r="BF373" s="2" t="e">
        <f t="shared" ca="1" si="76"/>
        <v>#NAME?</v>
      </c>
      <c r="BL373" s="6"/>
    </row>
    <row r="374" spans="19:64" ht="12.75">
      <c r="S374" s="10" t="str">
        <f ca="1">IFERROR(__xludf.DUMMYFUNCTION("""COMPUTED_VALUE"""),"Silvia")</f>
        <v>Silvia</v>
      </c>
      <c r="T374" s="10" t="str">
        <f ca="1">IFERROR(__xludf.DUMMYFUNCTION("""COMPUTED_VALUE"""),"Silvia")</f>
        <v>Silvia</v>
      </c>
      <c r="U374" s="10" t="str">
        <f ca="1">IFERROR(__xludf.DUMMYFUNCTION("""COMPUTED_VALUE"""),"Salvador Alejandra")</f>
        <v>Salvador Alejandra</v>
      </c>
      <c r="V374" s="10" t="str">
        <f ca="1">IFERROR(__xludf.DUMMYFUNCTION("""COMPUTED_VALUE"""),"Silvia")</f>
        <v>Silvia</v>
      </c>
      <c r="Y374" s="10" t="e">
        <v>#REF!</v>
      </c>
      <c r="Z374" s="10" t="e">
        <v>#REF!</v>
      </c>
      <c r="AA374" s="10"/>
      <c r="AB374" s="10"/>
      <c r="AC374" s="10"/>
      <c r="AE374" s="10" t="e">
        <f t="shared" si="62"/>
        <v>#REF!</v>
      </c>
      <c r="AF374" s="10" t="e">
        <f t="shared" si="63"/>
        <v>#REF!</v>
      </c>
      <c r="AG374" s="10" t="str">
        <f t="shared" si="64"/>
        <v>zzz</v>
      </c>
      <c r="AH374" s="10" t="str">
        <f t="shared" si="65"/>
        <v>zzz</v>
      </c>
      <c r="AI374" s="10" t="str">
        <f t="shared" si="66"/>
        <v>zzz</v>
      </c>
      <c r="AK374" s="10" t="str">
        <f ca="1">IFERROR(__xludf.DUMMYFUNCTION("""COMPUTED_VALUE"""),"#REF!")</f>
        <v>#REF!</v>
      </c>
      <c r="AL374" s="10" t="str">
        <f ca="1">IFERROR(__xludf.DUMMYFUNCTION("""COMPUTED_VALUE"""),"#REF!")</f>
        <v>#REF!</v>
      </c>
      <c r="AM374" s="10"/>
      <c r="AN374" s="10"/>
      <c r="AQ374" s="10" t="e">
        <v>#REF!</v>
      </c>
      <c r="AR374" s="10" t="e">
        <v>#REF!</v>
      </c>
      <c r="AS374" s="10"/>
      <c r="AT374" s="10"/>
      <c r="AU374" s="10"/>
      <c r="AW374" s="10" t="e">
        <f t="shared" si="67"/>
        <v>#REF!</v>
      </c>
      <c r="AX374" s="2" t="e">
        <f t="shared" si="68"/>
        <v>#REF!</v>
      </c>
      <c r="AY374" s="10" t="e">
        <f t="shared" si="69"/>
        <v>#REF!</v>
      </c>
      <c r="AZ374" s="2" t="e">
        <f t="shared" si="70"/>
        <v>#REF!</v>
      </c>
      <c r="BA374" s="10">
        <f t="shared" si="71"/>
        <v>0</v>
      </c>
      <c r="BB374" s="2" t="e">
        <f t="shared" ca="1" si="72"/>
        <v>#NAME?</v>
      </c>
      <c r="BC374" s="10">
        <f t="shared" si="73"/>
        <v>0</v>
      </c>
      <c r="BD374" s="2" t="e">
        <f t="shared" ca="1" si="74"/>
        <v>#NAME?</v>
      </c>
      <c r="BE374" s="10">
        <f t="shared" si="75"/>
        <v>0</v>
      </c>
      <c r="BF374" s="2" t="e">
        <f t="shared" ca="1" si="76"/>
        <v>#NAME?</v>
      </c>
      <c r="BL374" s="6"/>
    </row>
    <row r="375" spans="19:64" ht="12.75">
      <c r="S375" s="10" t="str">
        <f ca="1">IFERROR(__xludf.DUMMYFUNCTION("""COMPUTED_VALUE"""),"Salvador Alejandra")</f>
        <v>Salvador Alejandra</v>
      </c>
      <c r="T375" s="10" t="str">
        <f ca="1">IFERROR(__xludf.DUMMYFUNCTION("""COMPUTED_VALUE"""),"Salvador Alejandra")</f>
        <v>Salvador Alejandra</v>
      </c>
      <c r="Y375" s="10"/>
      <c r="Z375" s="10"/>
      <c r="AA375" s="10"/>
      <c r="AB375" s="10"/>
      <c r="AC375" s="10"/>
      <c r="AE375" s="10" t="str">
        <f t="shared" si="62"/>
        <v>zzz</v>
      </c>
      <c r="AF375" s="10" t="str">
        <f t="shared" si="63"/>
        <v>zzz</v>
      </c>
      <c r="AG375" s="10" t="str">
        <f t="shared" si="64"/>
        <v>zzz</v>
      </c>
      <c r="AH375" s="10" t="str">
        <f t="shared" si="65"/>
        <v>zzz</v>
      </c>
      <c r="AI375" s="10" t="str">
        <f t="shared" si="66"/>
        <v>zzz</v>
      </c>
      <c r="AK375" s="10"/>
      <c r="AL375" s="10"/>
      <c r="AQ375" s="10"/>
      <c r="AR375" s="10"/>
      <c r="AS375" s="10"/>
      <c r="AT375" s="10"/>
      <c r="AU375" s="10"/>
      <c r="AW375" s="10">
        <f t="shared" si="67"/>
        <v>0</v>
      </c>
      <c r="AX375" s="2" t="e">
        <f t="shared" ca="1" si="68"/>
        <v>#NAME?</v>
      </c>
      <c r="AY375" s="10">
        <f t="shared" si="69"/>
        <v>0</v>
      </c>
      <c r="AZ375" s="2" t="e">
        <f t="shared" ca="1" si="70"/>
        <v>#NAME?</v>
      </c>
      <c r="BA375" s="10">
        <f t="shared" si="71"/>
        <v>0</v>
      </c>
      <c r="BB375" s="2" t="e">
        <f t="shared" ca="1" si="72"/>
        <v>#NAME?</v>
      </c>
      <c r="BC375" s="10">
        <f t="shared" si="73"/>
        <v>0</v>
      </c>
      <c r="BD375" s="2" t="e">
        <f t="shared" ca="1" si="74"/>
        <v>#NAME?</v>
      </c>
      <c r="BE375" s="10">
        <f t="shared" si="75"/>
        <v>0</v>
      </c>
      <c r="BF375" s="2" t="e">
        <f t="shared" ca="1" si="76"/>
        <v>#NAME?</v>
      </c>
      <c r="BL375" s="6"/>
    </row>
    <row r="376" spans="19:64" ht="12.75">
      <c r="Y376" s="10"/>
      <c r="Z376" s="10"/>
      <c r="AA376" s="10"/>
      <c r="AB376" s="10"/>
      <c r="AC376" s="10"/>
      <c r="AE376" s="10" t="str">
        <f t="shared" si="62"/>
        <v>zzz</v>
      </c>
      <c r="AF376" s="10" t="str">
        <f t="shared" si="63"/>
        <v>zzz</v>
      </c>
      <c r="AG376" s="10" t="str">
        <f t="shared" si="64"/>
        <v>zzz</v>
      </c>
      <c r="AH376" s="10" t="str">
        <f t="shared" si="65"/>
        <v>zzz</v>
      </c>
      <c r="AI376" s="10" t="str">
        <f t="shared" si="66"/>
        <v>zzz</v>
      </c>
      <c r="AQ376" s="10"/>
      <c r="AR376" s="10"/>
      <c r="AS376" s="10"/>
      <c r="AT376" s="10"/>
      <c r="AU376" s="10"/>
      <c r="AW376" s="10">
        <f t="shared" si="67"/>
        <v>0</v>
      </c>
      <c r="AX376" s="2" t="e">
        <f t="shared" ca="1" si="68"/>
        <v>#NAME?</v>
      </c>
      <c r="AY376" s="10">
        <f t="shared" si="69"/>
        <v>0</v>
      </c>
      <c r="AZ376" s="2" t="e">
        <f t="shared" ca="1" si="70"/>
        <v>#NAME?</v>
      </c>
      <c r="BA376" s="10">
        <f t="shared" si="71"/>
        <v>0</v>
      </c>
      <c r="BB376" s="2" t="e">
        <f t="shared" ca="1" si="72"/>
        <v>#NAME?</v>
      </c>
      <c r="BC376" s="10">
        <f t="shared" si="73"/>
        <v>0</v>
      </c>
      <c r="BD376" s="2" t="e">
        <f t="shared" ca="1" si="74"/>
        <v>#NAME?</v>
      </c>
      <c r="BE376" s="10">
        <f t="shared" si="75"/>
        <v>0</v>
      </c>
      <c r="BF376" s="2" t="e">
        <f t="shared" ca="1" si="76"/>
        <v>#NAME?</v>
      </c>
      <c r="BL376" s="6"/>
    </row>
    <row r="377" spans="19:64" ht="12.75">
      <c r="Y377" s="10"/>
      <c r="Z377" s="10"/>
      <c r="AA377" s="10"/>
      <c r="AB377" s="10"/>
      <c r="AC377" s="10"/>
      <c r="AE377" s="10" t="str">
        <f t="shared" si="62"/>
        <v>zzz</v>
      </c>
      <c r="AF377" s="10" t="str">
        <f t="shared" si="63"/>
        <v>zzz</v>
      </c>
      <c r="AG377" s="10" t="str">
        <f t="shared" si="64"/>
        <v>zzz</v>
      </c>
      <c r="AH377" s="10" t="str">
        <f t="shared" si="65"/>
        <v>zzz</v>
      </c>
      <c r="AI377" s="10" t="str">
        <f t="shared" si="66"/>
        <v>zzz</v>
      </c>
      <c r="AQ377" s="10"/>
      <c r="AR377" s="10"/>
      <c r="AS377" s="10"/>
      <c r="AT377" s="10"/>
      <c r="AU377" s="10"/>
      <c r="AW377" s="10">
        <f t="shared" si="67"/>
        <v>0</v>
      </c>
      <c r="AX377" s="2" t="e">
        <f t="shared" ca="1" si="68"/>
        <v>#NAME?</v>
      </c>
      <c r="AY377" s="10">
        <f t="shared" si="69"/>
        <v>0</v>
      </c>
      <c r="AZ377" s="2" t="e">
        <f t="shared" ca="1" si="70"/>
        <v>#NAME?</v>
      </c>
      <c r="BA377" s="10">
        <f t="shared" si="71"/>
        <v>0</v>
      </c>
      <c r="BB377" s="2" t="e">
        <f t="shared" ca="1" si="72"/>
        <v>#NAME?</v>
      </c>
      <c r="BC377" s="10">
        <f t="shared" si="73"/>
        <v>0</v>
      </c>
      <c r="BD377" s="2" t="e">
        <f t="shared" ca="1" si="74"/>
        <v>#NAME?</v>
      </c>
      <c r="BE377" s="10">
        <f t="shared" si="75"/>
        <v>0</v>
      </c>
      <c r="BF377" s="2" t="e">
        <f t="shared" ca="1" si="76"/>
        <v>#NAME?</v>
      </c>
      <c r="BL377" s="6"/>
    </row>
    <row r="378" spans="19:64" ht="12.75">
      <c r="Y378" s="10"/>
      <c r="Z378" s="10"/>
      <c r="AA378" s="10"/>
      <c r="AB378" s="10"/>
      <c r="AC378" s="10"/>
      <c r="AE378" s="10" t="str">
        <f t="shared" si="62"/>
        <v>zzz</v>
      </c>
      <c r="AF378" s="10" t="str">
        <f t="shared" si="63"/>
        <v>zzz</v>
      </c>
      <c r="AG378" s="10" t="str">
        <f t="shared" si="64"/>
        <v>zzz</v>
      </c>
      <c r="AH378" s="10" t="str">
        <f t="shared" si="65"/>
        <v>zzz</v>
      </c>
      <c r="AI378" s="10" t="str">
        <f t="shared" si="66"/>
        <v>zzz</v>
      </c>
      <c r="AQ378" s="10"/>
      <c r="AR378" s="10"/>
      <c r="AS378" s="10"/>
      <c r="AT378" s="10"/>
      <c r="AU378" s="10"/>
      <c r="AW378" s="10">
        <f t="shared" si="67"/>
        <v>0</v>
      </c>
      <c r="AX378" s="2" t="e">
        <f t="shared" ca="1" si="68"/>
        <v>#NAME?</v>
      </c>
      <c r="AY378" s="10">
        <f t="shared" si="69"/>
        <v>0</v>
      </c>
      <c r="AZ378" s="2" t="e">
        <f t="shared" ca="1" si="70"/>
        <v>#NAME?</v>
      </c>
      <c r="BA378" s="10">
        <f t="shared" si="71"/>
        <v>0</v>
      </c>
      <c r="BB378" s="2" t="e">
        <f t="shared" ca="1" si="72"/>
        <v>#NAME?</v>
      </c>
      <c r="BC378" s="10">
        <f t="shared" si="73"/>
        <v>0</v>
      </c>
      <c r="BD378" s="2" t="e">
        <f t="shared" ca="1" si="74"/>
        <v>#NAME?</v>
      </c>
      <c r="BE378" s="10">
        <f t="shared" si="75"/>
        <v>0</v>
      </c>
      <c r="BF378" s="2" t="e">
        <f t="shared" ca="1" si="76"/>
        <v>#NAME?</v>
      </c>
      <c r="BL378" s="6"/>
    </row>
    <row r="379" spans="19:64" ht="12.75">
      <c r="Y379" s="10"/>
      <c r="Z379" s="10"/>
      <c r="AA379" s="10"/>
      <c r="AB379" s="10"/>
      <c r="AC379" s="10"/>
      <c r="AE379" s="10" t="str">
        <f t="shared" si="62"/>
        <v>zzz</v>
      </c>
      <c r="AF379" s="10" t="str">
        <f t="shared" si="63"/>
        <v>zzz</v>
      </c>
      <c r="AG379" s="10" t="str">
        <f t="shared" si="64"/>
        <v>zzz</v>
      </c>
      <c r="AH379" s="10" t="str">
        <f t="shared" si="65"/>
        <v>zzz</v>
      </c>
      <c r="AI379" s="10" t="str">
        <f t="shared" si="66"/>
        <v>zzz</v>
      </c>
      <c r="AQ379" s="10"/>
      <c r="AR379" s="10"/>
      <c r="AS379" s="10"/>
      <c r="AT379" s="10"/>
      <c r="AU379" s="10"/>
      <c r="AW379" s="10">
        <f t="shared" si="67"/>
        <v>0</v>
      </c>
      <c r="AX379" s="2" t="e">
        <f t="shared" ca="1" si="68"/>
        <v>#NAME?</v>
      </c>
      <c r="AY379" s="10">
        <f t="shared" si="69"/>
        <v>0</v>
      </c>
      <c r="AZ379" s="2" t="e">
        <f t="shared" ca="1" si="70"/>
        <v>#NAME?</v>
      </c>
      <c r="BA379" s="10">
        <f t="shared" si="71"/>
        <v>0</v>
      </c>
      <c r="BB379" s="2" t="e">
        <f t="shared" ca="1" si="72"/>
        <v>#NAME?</v>
      </c>
      <c r="BC379" s="10">
        <f t="shared" si="73"/>
        <v>0</v>
      </c>
      <c r="BD379" s="2" t="e">
        <f t="shared" ca="1" si="74"/>
        <v>#NAME?</v>
      </c>
      <c r="BE379" s="10">
        <f t="shared" si="75"/>
        <v>0</v>
      </c>
      <c r="BF379" s="2" t="e">
        <f t="shared" ca="1" si="76"/>
        <v>#NAME?</v>
      </c>
      <c r="BL379" s="6"/>
    </row>
    <row r="380" spans="19:64" ht="12.75">
      <c r="Y380" s="10"/>
      <c r="Z380" s="10"/>
      <c r="AA380" s="10"/>
      <c r="AB380" s="10"/>
      <c r="AC380" s="10"/>
      <c r="AE380" s="10" t="str">
        <f t="shared" si="62"/>
        <v>zzz</v>
      </c>
      <c r="AF380" s="10" t="str">
        <f t="shared" si="63"/>
        <v>zzz</v>
      </c>
      <c r="AG380" s="10" t="str">
        <f t="shared" si="64"/>
        <v>zzz</v>
      </c>
      <c r="AH380" s="10" t="str">
        <f t="shared" si="65"/>
        <v>zzz</v>
      </c>
      <c r="AI380" s="10" t="str">
        <f t="shared" si="66"/>
        <v>zzz</v>
      </c>
      <c r="AQ380" s="10"/>
      <c r="AR380" s="10"/>
      <c r="AS380" s="10"/>
      <c r="AT380" s="10"/>
      <c r="AU380" s="10"/>
      <c r="AW380" s="10">
        <f t="shared" si="67"/>
        <v>0</v>
      </c>
      <c r="AX380" s="2" t="e">
        <f t="shared" ca="1" si="68"/>
        <v>#NAME?</v>
      </c>
      <c r="AY380" s="10">
        <f t="shared" si="69"/>
        <v>0</v>
      </c>
      <c r="AZ380" s="2" t="e">
        <f t="shared" ca="1" si="70"/>
        <v>#NAME?</v>
      </c>
      <c r="BA380" s="10">
        <f t="shared" si="71"/>
        <v>0</v>
      </c>
      <c r="BB380" s="2" t="e">
        <f t="shared" ca="1" si="72"/>
        <v>#NAME?</v>
      </c>
      <c r="BC380" s="10">
        <f t="shared" si="73"/>
        <v>0</v>
      </c>
      <c r="BD380" s="2" t="e">
        <f t="shared" ca="1" si="74"/>
        <v>#NAME?</v>
      </c>
      <c r="BE380" s="10">
        <f t="shared" si="75"/>
        <v>0</v>
      </c>
      <c r="BF380" s="2" t="e">
        <f t="shared" ca="1" si="76"/>
        <v>#NAME?</v>
      </c>
      <c r="BL380" s="6"/>
    </row>
    <row r="381" spans="19:64" ht="12.75">
      <c r="Y381" s="10"/>
      <c r="Z381" s="10"/>
      <c r="AA381" s="10"/>
      <c r="AB381" s="10"/>
      <c r="AC381" s="10"/>
      <c r="AE381" s="10" t="str">
        <f t="shared" si="62"/>
        <v>zzz</v>
      </c>
      <c r="AF381" s="10" t="str">
        <f t="shared" si="63"/>
        <v>zzz</v>
      </c>
      <c r="AG381" s="10" t="str">
        <f t="shared" si="64"/>
        <v>zzz</v>
      </c>
      <c r="AH381" s="10" t="str">
        <f t="shared" si="65"/>
        <v>zzz</v>
      </c>
      <c r="AI381" s="10" t="str">
        <f t="shared" si="66"/>
        <v>zzz</v>
      </c>
      <c r="AQ381" s="10"/>
      <c r="AR381" s="10"/>
      <c r="AS381" s="10"/>
      <c r="AT381" s="10"/>
      <c r="AU381" s="10"/>
      <c r="AW381" s="10">
        <f t="shared" si="67"/>
        <v>0</v>
      </c>
      <c r="AX381" s="2" t="e">
        <f t="shared" ca="1" si="68"/>
        <v>#NAME?</v>
      </c>
      <c r="AY381" s="10">
        <f t="shared" si="69"/>
        <v>0</v>
      </c>
      <c r="AZ381" s="2" t="e">
        <f t="shared" ca="1" si="70"/>
        <v>#NAME?</v>
      </c>
      <c r="BA381" s="10">
        <f t="shared" si="71"/>
        <v>0</v>
      </c>
      <c r="BB381" s="2" t="e">
        <f t="shared" ca="1" si="72"/>
        <v>#NAME?</v>
      </c>
      <c r="BC381" s="10">
        <f t="shared" si="73"/>
        <v>0</v>
      </c>
      <c r="BD381" s="2" t="e">
        <f t="shared" ca="1" si="74"/>
        <v>#NAME?</v>
      </c>
      <c r="BE381" s="10">
        <f t="shared" si="75"/>
        <v>0</v>
      </c>
      <c r="BF381" s="2" t="e">
        <f t="shared" ca="1" si="76"/>
        <v>#NAME?</v>
      </c>
      <c r="BL381" s="6"/>
    </row>
    <row r="382" spans="19:64" ht="12.75">
      <c r="Y382" s="10"/>
      <c r="Z382" s="10"/>
      <c r="AA382" s="10"/>
      <c r="AB382" s="10"/>
      <c r="AC382" s="10"/>
      <c r="AE382" s="10" t="str">
        <f t="shared" si="62"/>
        <v>zzz</v>
      </c>
      <c r="AF382" s="10" t="str">
        <f t="shared" si="63"/>
        <v>zzz</v>
      </c>
      <c r="AG382" s="10" t="str">
        <f t="shared" si="64"/>
        <v>zzz</v>
      </c>
      <c r="AH382" s="10" t="str">
        <f t="shared" si="65"/>
        <v>zzz</v>
      </c>
      <c r="AI382" s="10" t="str">
        <f t="shared" si="66"/>
        <v>zzz</v>
      </c>
      <c r="AQ382" s="10"/>
      <c r="AR382" s="10"/>
      <c r="AS382" s="10"/>
      <c r="AT382" s="10"/>
      <c r="AU382" s="10"/>
      <c r="AW382" s="10">
        <f t="shared" si="67"/>
        <v>0</v>
      </c>
      <c r="AX382" s="2" t="e">
        <f t="shared" ca="1" si="68"/>
        <v>#NAME?</v>
      </c>
      <c r="AY382" s="10">
        <f t="shared" si="69"/>
        <v>0</v>
      </c>
      <c r="AZ382" s="2" t="e">
        <f t="shared" ca="1" si="70"/>
        <v>#NAME?</v>
      </c>
      <c r="BA382" s="10">
        <f t="shared" si="71"/>
        <v>0</v>
      </c>
      <c r="BB382" s="2" t="e">
        <f t="shared" ca="1" si="72"/>
        <v>#NAME?</v>
      </c>
      <c r="BC382" s="10">
        <f t="shared" si="73"/>
        <v>0</v>
      </c>
      <c r="BD382" s="2" t="e">
        <f t="shared" ca="1" si="74"/>
        <v>#NAME?</v>
      </c>
      <c r="BE382" s="10">
        <f t="shared" si="75"/>
        <v>0</v>
      </c>
      <c r="BF382" s="2" t="e">
        <f t="shared" ca="1" si="76"/>
        <v>#NAME?</v>
      </c>
      <c r="BL382" s="6"/>
    </row>
    <row r="383" spans="19:64" ht="12.75">
      <c r="Y383" s="10"/>
      <c r="Z383" s="10"/>
      <c r="AA383" s="10"/>
      <c r="AB383" s="10"/>
      <c r="AC383" s="10"/>
      <c r="AE383" s="10" t="str">
        <f t="shared" si="62"/>
        <v>zzz</v>
      </c>
      <c r="AF383" s="10" t="str">
        <f t="shared" si="63"/>
        <v>zzz</v>
      </c>
      <c r="AG383" s="10" t="str">
        <f t="shared" si="64"/>
        <v>zzz</v>
      </c>
      <c r="AH383" s="10" t="str">
        <f t="shared" si="65"/>
        <v>zzz</v>
      </c>
      <c r="AI383" s="10" t="str">
        <f t="shared" si="66"/>
        <v>zzz</v>
      </c>
      <c r="AQ383" s="10"/>
      <c r="AR383" s="10"/>
      <c r="AS383" s="10"/>
      <c r="AT383" s="10"/>
      <c r="AU383" s="10"/>
      <c r="AW383" s="10">
        <f t="shared" si="67"/>
        <v>0</v>
      </c>
      <c r="AX383" s="2" t="e">
        <f t="shared" ca="1" si="68"/>
        <v>#NAME?</v>
      </c>
      <c r="AY383" s="10">
        <f t="shared" si="69"/>
        <v>0</v>
      </c>
      <c r="AZ383" s="2" t="e">
        <f t="shared" ca="1" si="70"/>
        <v>#NAME?</v>
      </c>
      <c r="BA383" s="10">
        <f t="shared" si="71"/>
        <v>0</v>
      </c>
      <c r="BB383" s="2" t="e">
        <f t="shared" ca="1" si="72"/>
        <v>#NAME?</v>
      </c>
      <c r="BC383" s="10">
        <f t="shared" si="73"/>
        <v>0</v>
      </c>
      <c r="BD383" s="2" t="e">
        <f t="shared" ca="1" si="74"/>
        <v>#NAME?</v>
      </c>
      <c r="BE383" s="10">
        <f t="shared" si="75"/>
        <v>0</v>
      </c>
      <c r="BF383" s="2" t="e">
        <f t="shared" ca="1" si="76"/>
        <v>#NAME?</v>
      </c>
      <c r="BL383" s="6"/>
    </row>
    <row r="384" spans="19:64" ht="12.75">
      <c r="Y384" s="10"/>
      <c r="Z384" s="10"/>
      <c r="AA384" s="10"/>
      <c r="AB384" s="10"/>
      <c r="AC384" s="10"/>
      <c r="AE384" s="10" t="str">
        <f t="shared" si="62"/>
        <v>zzz</v>
      </c>
      <c r="AF384" s="10" t="str">
        <f t="shared" si="63"/>
        <v>zzz</v>
      </c>
      <c r="AG384" s="10" t="str">
        <f t="shared" si="64"/>
        <v>zzz</v>
      </c>
      <c r="AH384" s="10" t="str">
        <f t="shared" si="65"/>
        <v>zzz</v>
      </c>
      <c r="AI384" s="10" t="str">
        <f t="shared" si="66"/>
        <v>zzz</v>
      </c>
      <c r="AQ384" s="10"/>
      <c r="AR384" s="10"/>
      <c r="AS384" s="10"/>
      <c r="AT384" s="10"/>
      <c r="AU384" s="10"/>
      <c r="AW384" s="10">
        <f t="shared" si="67"/>
        <v>0</v>
      </c>
      <c r="AX384" s="2" t="e">
        <f t="shared" ca="1" si="68"/>
        <v>#NAME?</v>
      </c>
      <c r="AY384" s="10">
        <f t="shared" si="69"/>
        <v>0</v>
      </c>
      <c r="AZ384" s="2" t="e">
        <f t="shared" ca="1" si="70"/>
        <v>#NAME?</v>
      </c>
      <c r="BA384" s="10">
        <f t="shared" si="71"/>
        <v>0</v>
      </c>
      <c r="BB384" s="2" t="e">
        <f t="shared" ca="1" si="72"/>
        <v>#NAME?</v>
      </c>
      <c r="BC384" s="10">
        <f t="shared" si="73"/>
        <v>0</v>
      </c>
      <c r="BD384" s="2" t="e">
        <f t="shared" ca="1" si="74"/>
        <v>#NAME?</v>
      </c>
      <c r="BE384" s="10">
        <f t="shared" si="75"/>
        <v>0</v>
      </c>
      <c r="BF384" s="2" t="e">
        <f t="shared" ca="1" si="76"/>
        <v>#NAME?</v>
      </c>
      <c r="BL384" s="6"/>
    </row>
    <row r="385" spans="25:64" ht="12.75">
      <c r="Y385" s="10"/>
      <c r="Z385" s="10"/>
      <c r="AA385" s="10"/>
      <c r="AB385" s="10"/>
      <c r="AC385" s="10"/>
      <c r="AE385" s="10" t="str">
        <f t="shared" si="62"/>
        <v>zzz</v>
      </c>
      <c r="AF385" s="10" t="str">
        <f t="shared" si="63"/>
        <v>zzz</v>
      </c>
      <c r="AG385" s="10" t="str">
        <f t="shared" si="64"/>
        <v>zzz</v>
      </c>
      <c r="AH385" s="10" t="str">
        <f t="shared" si="65"/>
        <v>zzz</v>
      </c>
      <c r="AI385" s="10" t="str">
        <f t="shared" si="66"/>
        <v>zzz</v>
      </c>
      <c r="AQ385" s="10"/>
      <c r="AR385" s="10"/>
      <c r="AS385" s="10"/>
      <c r="AT385" s="10"/>
      <c r="AU385" s="10"/>
      <c r="AW385" s="10">
        <f t="shared" si="67"/>
        <v>0</v>
      </c>
      <c r="AX385" s="2" t="e">
        <f t="shared" ca="1" si="68"/>
        <v>#NAME?</v>
      </c>
      <c r="AY385" s="10">
        <f t="shared" si="69"/>
        <v>0</v>
      </c>
      <c r="AZ385" s="2" t="e">
        <f t="shared" ca="1" si="70"/>
        <v>#NAME?</v>
      </c>
      <c r="BA385" s="10">
        <f t="shared" si="71"/>
        <v>0</v>
      </c>
      <c r="BB385" s="2" t="e">
        <f t="shared" ca="1" si="72"/>
        <v>#NAME?</v>
      </c>
      <c r="BC385" s="10">
        <f t="shared" si="73"/>
        <v>0</v>
      </c>
      <c r="BD385" s="2" t="e">
        <f t="shared" ca="1" si="74"/>
        <v>#NAME?</v>
      </c>
      <c r="BE385" s="10">
        <f t="shared" si="75"/>
        <v>0</v>
      </c>
      <c r="BF385" s="2" t="e">
        <f t="shared" ca="1" si="76"/>
        <v>#NAME?</v>
      </c>
      <c r="BL385" s="6"/>
    </row>
    <row r="386" spans="25:64" ht="12.75">
      <c r="Y386" s="10"/>
      <c r="Z386" s="10"/>
      <c r="AA386" s="10"/>
      <c r="AB386" s="10"/>
      <c r="AC386" s="10"/>
      <c r="AQ386" s="10"/>
      <c r="AR386" s="10"/>
      <c r="AS386" s="10"/>
      <c r="AT386" s="10"/>
      <c r="AU386" s="10"/>
      <c r="AX386" s="2" t="str">
        <f t="shared" si="68"/>
        <v/>
      </c>
      <c r="AZ386" s="2" t="str">
        <f t="shared" si="70"/>
        <v/>
      </c>
      <c r="BB386" s="2" t="str">
        <f t="shared" si="72"/>
        <v/>
      </c>
      <c r="BD386" s="2" t="str">
        <f t="shared" si="74"/>
        <v/>
      </c>
      <c r="BF386" s="2" t="str">
        <f t="shared" si="76"/>
        <v/>
      </c>
      <c r="BL386" s="6"/>
    </row>
    <row r="387" spans="25:64" ht="12.75">
      <c r="Y387" s="10"/>
      <c r="Z387" s="10"/>
      <c r="AA387" s="10"/>
      <c r="AB387" s="10"/>
      <c r="AC387" s="10"/>
      <c r="AQ387" s="10"/>
      <c r="AR387" s="10"/>
      <c r="AS387" s="10"/>
      <c r="AT387" s="10"/>
      <c r="AU387" s="10"/>
      <c r="AX387" s="2" t="str">
        <f t="shared" si="68"/>
        <v/>
      </c>
      <c r="AZ387" s="2" t="str">
        <f t="shared" si="70"/>
        <v/>
      </c>
      <c r="BB387" s="2" t="str">
        <f t="shared" si="72"/>
        <v/>
      </c>
      <c r="BD387" s="2" t="str">
        <f t="shared" si="74"/>
        <v/>
      </c>
      <c r="BF387" s="2" t="str">
        <f t="shared" si="76"/>
        <v/>
      </c>
      <c r="BL387" s="6"/>
    </row>
    <row r="388" spans="25:64" ht="12.75">
      <c r="Y388" s="10"/>
      <c r="Z388" s="10"/>
      <c r="AA388" s="10"/>
      <c r="AB388" s="10"/>
      <c r="AC388" s="10"/>
      <c r="AQ388" s="10"/>
      <c r="AR388" s="10"/>
      <c r="AS388" s="10"/>
      <c r="AT388" s="10"/>
      <c r="AU388" s="10"/>
      <c r="AX388" s="2" t="str">
        <f t="shared" si="68"/>
        <v/>
      </c>
      <c r="AZ388" s="2" t="str">
        <f t="shared" si="70"/>
        <v/>
      </c>
      <c r="BB388" s="2" t="str">
        <f t="shared" si="72"/>
        <v/>
      </c>
      <c r="BD388" s="2" t="str">
        <f t="shared" si="74"/>
        <v/>
      </c>
      <c r="BF388" s="2" t="str">
        <f t="shared" si="76"/>
        <v/>
      </c>
      <c r="BL388" s="6"/>
    </row>
    <row r="389" spans="25:64" ht="12.75">
      <c r="Y389" s="10"/>
      <c r="Z389" s="10"/>
      <c r="AA389" s="10"/>
      <c r="AB389" s="10"/>
      <c r="AC389" s="10"/>
      <c r="AQ389" s="10"/>
      <c r="AR389" s="10"/>
      <c r="AS389" s="10"/>
      <c r="AT389" s="10"/>
      <c r="AU389" s="10"/>
      <c r="AX389" s="2" t="str">
        <f t="shared" si="68"/>
        <v/>
      </c>
      <c r="AZ389" s="2" t="str">
        <f t="shared" si="70"/>
        <v/>
      </c>
      <c r="BB389" s="2" t="str">
        <f t="shared" si="72"/>
        <v/>
      </c>
      <c r="BD389" s="2" t="str">
        <f t="shared" si="74"/>
        <v/>
      </c>
      <c r="BF389" s="2" t="str">
        <f t="shared" si="76"/>
        <v/>
      </c>
      <c r="BL389" s="6"/>
    </row>
    <row r="390" spans="25:64" ht="12.75">
      <c r="Y390" s="10"/>
      <c r="Z390" s="10"/>
      <c r="AA390" s="10"/>
      <c r="AB390" s="10"/>
      <c r="AC390" s="10"/>
      <c r="AQ390" s="10"/>
      <c r="AR390" s="10"/>
      <c r="AS390" s="10"/>
      <c r="AT390" s="10"/>
      <c r="AU390" s="10"/>
      <c r="AX390" s="2" t="str">
        <f t="shared" si="68"/>
        <v/>
      </c>
      <c r="AZ390" s="2" t="str">
        <f t="shared" si="70"/>
        <v/>
      </c>
      <c r="BB390" s="2" t="str">
        <f t="shared" si="72"/>
        <v/>
      </c>
      <c r="BD390" s="2" t="str">
        <f t="shared" si="74"/>
        <v/>
      </c>
      <c r="BF390" s="2" t="str">
        <f t="shared" si="76"/>
        <v/>
      </c>
      <c r="BL390" s="6"/>
    </row>
    <row r="391" spans="25:64" ht="12.75">
      <c r="Y391" s="10"/>
      <c r="Z391" s="10"/>
      <c r="AA391" s="10"/>
      <c r="AB391" s="10"/>
      <c r="AC391" s="10"/>
      <c r="AQ391" s="10"/>
      <c r="AR391" s="10"/>
      <c r="AS391" s="10"/>
      <c r="AT391" s="10"/>
      <c r="AU391" s="10"/>
      <c r="AX391" s="2" t="str">
        <f t="shared" si="68"/>
        <v/>
      </c>
      <c r="AZ391" s="2" t="str">
        <f t="shared" si="70"/>
        <v/>
      </c>
      <c r="BB391" s="2" t="str">
        <f t="shared" si="72"/>
        <v/>
      </c>
      <c r="BD391" s="2" t="str">
        <f t="shared" si="74"/>
        <v/>
      </c>
      <c r="BF391" s="2" t="str">
        <f t="shared" si="76"/>
        <v/>
      </c>
      <c r="BL391" s="6"/>
    </row>
    <row r="392" spans="25:64" ht="12.75">
      <c r="Y392" s="10"/>
      <c r="Z392" s="10"/>
      <c r="AA392" s="10"/>
      <c r="AB392" s="10"/>
      <c r="AC392" s="10"/>
      <c r="AQ392" s="10"/>
      <c r="AR392" s="10"/>
      <c r="AS392" s="10"/>
      <c r="AT392" s="10"/>
      <c r="AU392" s="10"/>
      <c r="AX392" s="2" t="str">
        <f t="shared" si="68"/>
        <v/>
      </c>
      <c r="AZ392" s="2" t="str">
        <f t="shared" si="70"/>
        <v/>
      </c>
      <c r="BB392" s="2" t="str">
        <f t="shared" si="72"/>
        <v/>
      </c>
      <c r="BD392" s="2" t="str">
        <f t="shared" si="74"/>
        <v/>
      </c>
      <c r="BF392" s="2" t="str">
        <f t="shared" si="76"/>
        <v/>
      </c>
      <c r="BL392" s="6"/>
    </row>
    <row r="393" spans="25:64" ht="12.75">
      <c r="Y393" s="10"/>
      <c r="Z393" s="10"/>
      <c r="AA393" s="10"/>
      <c r="AB393" s="10"/>
      <c r="AC393" s="10"/>
      <c r="AQ393" s="10"/>
      <c r="AR393" s="10"/>
      <c r="AS393" s="10"/>
      <c r="AT393" s="10"/>
      <c r="AU393" s="10"/>
      <c r="AX393" s="2" t="str">
        <f t="shared" si="68"/>
        <v/>
      </c>
      <c r="AZ393" s="2" t="str">
        <f t="shared" si="70"/>
        <v/>
      </c>
      <c r="BB393" s="2" t="str">
        <f t="shared" si="72"/>
        <v/>
      </c>
      <c r="BD393" s="2" t="str">
        <f t="shared" si="74"/>
        <v/>
      </c>
      <c r="BF393" s="2" t="str">
        <f t="shared" si="76"/>
        <v/>
      </c>
      <c r="BL393" s="6"/>
    </row>
    <row r="394" spans="25:64" ht="12.75">
      <c r="Y394" s="10"/>
      <c r="Z394" s="10"/>
      <c r="AA394" s="10"/>
      <c r="AB394" s="10"/>
      <c r="AC394" s="10"/>
      <c r="AQ394" s="10"/>
      <c r="AR394" s="10"/>
      <c r="AS394" s="10"/>
      <c r="AT394" s="10"/>
      <c r="AU394" s="10"/>
      <c r="AX394" s="2" t="str">
        <f t="shared" si="68"/>
        <v/>
      </c>
      <c r="AZ394" s="2" t="str">
        <f t="shared" si="70"/>
        <v/>
      </c>
      <c r="BB394" s="2" t="str">
        <f t="shared" si="72"/>
        <v/>
      </c>
      <c r="BD394" s="2" t="str">
        <f t="shared" si="74"/>
        <v/>
      </c>
      <c r="BF394" s="2" t="str">
        <f t="shared" si="76"/>
        <v/>
      </c>
      <c r="BL394" s="6"/>
    </row>
    <row r="395" spans="25:64" ht="12.75">
      <c r="Y395" s="10"/>
      <c r="Z395" s="10"/>
      <c r="AA395" s="10"/>
      <c r="AB395" s="10"/>
      <c r="AC395" s="10"/>
      <c r="AQ395" s="10"/>
      <c r="AR395" s="10"/>
      <c r="AS395" s="10"/>
      <c r="AT395" s="10"/>
      <c r="AU395" s="10"/>
      <c r="AX395" s="2" t="str">
        <f t="shared" si="68"/>
        <v/>
      </c>
      <c r="AZ395" s="2" t="str">
        <f t="shared" si="70"/>
        <v/>
      </c>
      <c r="BB395" s="2" t="str">
        <f t="shared" si="72"/>
        <v/>
      </c>
      <c r="BD395" s="2" t="str">
        <f t="shared" si="74"/>
        <v/>
      </c>
      <c r="BF395" s="2" t="str">
        <f t="shared" si="76"/>
        <v/>
      </c>
      <c r="BL395" s="6"/>
    </row>
    <row r="396" spans="25:64" ht="12.75">
      <c r="Y396" s="10"/>
      <c r="Z396" s="10"/>
      <c r="AA396" s="10"/>
      <c r="AB396" s="10"/>
      <c r="AC396" s="10"/>
      <c r="AQ396" s="10"/>
      <c r="AR396" s="10"/>
      <c r="AS396" s="10"/>
      <c r="AT396" s="10"/>
      <c r="AU396" s="10"/>
      <c r="AX396" s="2" t="str">
        <f t="shared" si="68"/>
        <v/>
      </c>
      <c r="AZ396" s="2" t="str">
        <f t="shared" si="70"/>
        <v/>
      </c>
      <c r="BB396" s="2" t="str">
        <f t="shared" si="72"/>
        <v/>
      </c>
      <c r="BD396" s="2" t="str">
        <f t="shared" si="74"/>
        <v/>
      </c>
      <c r="BF396" s="2" t="str">
        <f t="shared" si="76"/>
        <v/>
      </c>
      <c r="BL396" s="6"/>
    </row>
    <row r="397" spans="25:64" ht="12.75">
      <c r="Y397" s="10"/>
      <c r="Z397" s="10"/>
      <c r="AA397" s="10"/>
      <c r="AB397" s="10"/>
      <c r="AC397" s="10"/>
      <c r="AQ397" s="10"/>
      <c r="AR397" s="10"/>
      <c r="AS397" s="10"/>
      <c r="AT397" s="10"/>
      <c r="AU397" s="10"/>
      <c r="AX397" s="2" t="str">
        <f t="shared" si="68"/>
        <v/>
      </c>
      <c r="AZ397" s="2" t="str">
        <f t="shared" si="70"/>
        <v/>
      </c>
      <c r="BB397" s="2" t="str">
        <f t="shared" si="72"/>
        <v/>
      </c>
      <c r="BD397" s="2" t="str">
        <f t="shared" si="74"/>
        <v/>
      </c>
      <c r="BF397" s="2" t="str">
        <f t="shared" si="76"/>
        <v/>
      </c>
      <c r="BL397" s="6"/>
    </row>
    <row r="398" spans="25:64" ht="12.75">
      <c r="Y398" s="10"/>
      <c r="Z398" s="10"/>
      <c r="AA398" s="10"/>
      <c r="AB398" s="10"/>
      <c r="AC398" s="10"/>
      <c r="AQ398" s="10"/>
      <c r="AR398" s="10"/>
      <c r="AS398" s="10"/>
      <c r="AT398" s="10"/>
      <c r="AU398" s="10"/>
      <c r="AX398" s="2" t="str">
        <f t="shared" si="68"/>
        <v/>
      </c>
      <c r="AZ398" s="2" t="str">
        <f t="shared" si="70"/>
        <v/>
      </c>
      <c r="BB398" s="2" t="str">
        <f t="shared" si="72"/>
        <v/>
      </c>
      <c r="BD398" s="2" t="str">
        <f t="shared" si="74"/>
        <v/>
      </c>
      <c r="BF398" s="2" t="str">
        <f t="shared" si="76"/>
        <v/>
      </c>
      <c r="BL398" s="6"/>
    </row>
    <row r="399" spans="25:64" ht="12.75">
      <c r="Y399" s="10"/>
      <c r="Z399" s="10"/>
      <c r="AA399" s="10"/>
      <c r="AB399" s="10"/>
      <c r="AC399" s="10"/>
      <c r="AQ399" s="10"/>
      <c r="AR399" s="10"/>
      <c r="AS399" s="10"/>
      <c r="AT399" s="10"/>
      <c r="AU399" s="10"/>
      <c r="AX399" s="2" t="str">
        <f t="shared" si="68"/>
        <v/>
      </c>
      <c r="AZ399" s="2" t="str">
        <f t="shared" si="70"/>
        <v/>
      </c>
      <c r="BB399" s="2" t="str">
        <f t="shared" si="72"/>
        <v/>
      </c>
      <c r="BD399" s="2" t="str">
        <f t="shared" si="74"/>
        <v/>
      </c>
      <c r="BF399" s="2" t="str">
        <f t="shared" si="76"/>
        <v/>
      </c>
      <c r="BL399" s="6"/>
    </row>
    <row r="400" spans="25:64" ht="12.75">
      <c r="Y400" s="10"/>
      <c r="Z400" s="10"/>
      <c r="AA400" s="10"/>
      <c r="AB400" s="10"/>
      <c r="AC400" s="10"/>
      <c r="AQ400" s="10"/>
      <c r="AR400" s="10"/>
      <c r="AS400" s="10"/>
      <c r="AT400" s="10"/>
      <c r="AU400" s="10"/>
      <c r="AX400" s="2" t="str">
        <f t="shared" si="68"/>
        <v/>
      </c>
      <c r="AZ400" s="2" t="str">
        <f t="shared" si="70"/>
        <v/>
      </c>
      <c r="BB400" s="2" t="str">
        <f t="shared" si="72"/>
        <v/>
      </c>
      <c r="BD400" s="2" t="str">
        <f t="shared" si="74"/>
        <v/>
      </c>
      <c r="BF400" s="2" t="str">
        <f t="shared" si="76"/>
        <v/>
      </c>
      <c r="BL400" s="6"/>
    </row>
    <row r="401" spans="13:64" ht="12.75">
      <c r="Y401" s="10"/>
      <c r="Z401" s="10"/>
      <c r="AA401" s="10"/>
      <c r="AB401" s="10"/>
      <c r="AC401" s="10"/>
      <c r="AQ401" s="10"/>
      <c r="AR401" s="10"/>
      <c r="AS401" s="10"/>
      <c r="AT401" s="10"/>
      <c r="AU401" s="10"/>
      <c r="AX401" s="2" t="str">
        <f t="shared" si="68"/>
        <v/>
      </c>
      <c r="AZ401" s="2" t="str">
        <f t="shared" si="70"/>
        <v/>
      </c>
      <c r="BB401" s="2" t="str">
        <f t="shared" si="72"/>
        <v/>
      </c>
      <c r="BD401" s="2" t="str">
        <f t="shared" si="74"/>
        <v/>
      </c>
      <c r="BF401" s="2" t="str">
        <f t="shared" si="76"/>
        <v/>
      </c>
      <c r="BL401" s="6"/>
    </row>
    <row r="402" spans="13:64" ht="12.75">
      <c r="Y402" s="10"/>
      <c r="Z402" s="10"/>
      <c r="AA402" s="10"/>
      <c r="AB402" s="10"/>
      <c r="AC402" s="10"/>
      <c r="AQ402" s="10"/>
      <c r="AR402" s="10"/>
      <c r="AS402" s="10"/>
      <c r="AT402" s="10"/>
      <c r="AU402" s="10"/>
      <c r="AX402" s="2" t="str">
        <f t="shared" si="68"/>
        <v/>
      </c>
      <c r="AZ402" s="2" t="str">
        <f t="shared" si="70"/>
        <v/>
      </c>
      <c r="BB402" s="2" t="str">
        <f t="shared" si="72"/>
        <v/>
      </c>
      <c r="BD402" s="2" t="str">
        <f t="shared" si="74"/>
        <v/>
      </c>
      <c r="BF402" s="2" t="str">
        <f t="shared" si="76"/>
        <v/>
      </c>
      <c r="BL402" s="6"/>
    </row>
    <row r="403" spans="13:64" ht="12.75">
      <c r="Y403" s="10"/>
      <c r="Z403" s="10"/>
      <c r="AA403" s="10"/>
      <c r="AB403" s="10"/>
      <c r="AC403" s="10"/>
      <c r="AQ403" s="10"/>
      <c r="AR403" s="10"/>
      <c r="AS403" s="10"/>
      <c r="AT403" s="10"/>
      <c r="AU403" s="10"/>
      <c r="AX403" s="2" t="str">
        <f t="shared" si="68"/>
        <v/>
      </c>
      <c r="AZ403" s="2" t="str">
        <f t="shared" si="70"/>
        <v/>
      </c>
      <c r="BB403" s="2" t="str">
        <f t="shared" si="72"/>
        <v/>
      </c>
      <c r="BD403" s="2" t="str">
        <f t="shared" si="74"/>
        <v/>
      </c>
      <c r="BF403" s="2" t="str">
        <f t="shared" si="76"/>
        <v/>
      </c>
      <c r="BL403" s="6"/>
    </row>
    <row r="404" spans="13:64" ht="12.75">
      <c r="Y404" s="10"/>
      <c r="Z404" s="10"/>
      <c r="AA404" s="10"/>
      <c r="AB404" s="10"/>
      <c r="AC404" s="10"/>
      <c r="AQ404" s="10"/>
      <c r="AR404" s="10"/>
      <c r="AS404" s="10"/>
      <c r="AT404" s="10"/>
      <c r="AU404" s="10"/>
      <c r="AX404" s="2" t="str">
        <f t="shared" si="68"/>
        <v/>
      </c>
      <c r="AZ404" s="2" t="str">
        <f t="shared" si="70"/>
        <v/>
      </c>
      <c r="BB404" s="2" t="str">
        <f t="shared" si="72"/>
        <v/>
      </c>
      <c r="BD404" s="2" t="str">
        <f t="shared" si="74"/>
        <v/>
      </c>
      <c r="BF404" s="2" t="str">
        <f t="shared" si="76"/>
        <v/>
      </c>
      <c r="BL404" s="6"/>
    </row>
    <row r="405" spans="13:64" ht="12.75">
      <c r="Y405" s="10"/>
      <c r="Z405" s="10"/>
      <c r="AA405" s="10"/>
      <c r="AB405" s="10"/>
      <c r="AC405" s="10"/>
      <c r="AQ405" s="10"/>
      <c r="AR405" s="10"/>
      <c r="AS405" s="10"/>
      <c r="AT405" s="10"/>
      <c r="AU405" s="10"/>
      <c r="AX405" s="2" t="str">
        <f t="shared" si="68"/>
        <v/>
      </c>
      <c r="AZ405" s="2" t="str">
        <f t="shared" si="70"/>
        <v/>
      </c>
      <c r="BB405" s="2" t="str">
        <f t="shared" si="72"/>
        <v/>
      </c>
      <c r="BD405" s="2" t="str">
        <f t="shared" si="74"/>
        <v/>
      </c>
      <c r="BF405" s="2" t="str">
        <f t="shared" si="76"/>
        <v/>
      </c>
      <c r="BL405" s="6"/>
    </row>
    <row r="406" spans="13:64" ht="12.75">
      <c r="Y406" s="10"/>
      <c r="Z406" s="10"/>
      <c r="AA406" s="10"/>
      <c r="AB406" s="10"/>
      <c r="AC406" s="10"/>
      <c r="AQ406" s="10"/>
      <c r="AR406" s="10"/>
      <c r="AS406" s="10"/>
      <c r="AT406" s="10"/>
      <c r="AU406" s="10"/>
      <c r="AX406" s="2" t="str">
        <f t="shared" si="68"/>
        <v/>
      </c>
      <c r="AZ406" s="2" t="str">
        <f t="shared" si="70"/>
        <v/>
      </c>
      <c r="BB406" s="2" t="str">
        <f t="shared" si="72"/>
        <v/>
      </c>
      <c r="BD406" s="2" t="str">
        <f t="shared" si="74"/>
        <v/>
      </c>
      <c r="BF406" s="2" t="str">
        <f t="shared" si="76"/>
        <v/>
      </c>
      <c r="BL406" s="6"/>
    </row>
    <row r="407" spans="13:64" ht="12.75">
      <c r="Y407" s="10"/>
      <c r="Z407" s="10"/>
      <c r="AA407" s="10"/>
      <c r="AB407" s="10"/>
      <c r="AC407" s="10"/>
      <c r="AQ407" s="10"/>
      <c r="AR407" s="10"/>
      <c r="AS407" s="10"/>
      <c r="AT407" s="10"/>
      <c r="AU407" s="10"/>
      <c r="AX407" s="2" t="str">
        <f t="shared" si="68"/>
        <v/>
      </c>
      <c r="AZ407" s="2" t="str">
        <f t="shared" si="70"/>
        <v/>
      </c>
      <c r="BB407" s="2" t="str">
        <f t="shared" si="72"/>
        <v/>
      </c>
      <c r="BD407" s="2" t="str">
        <f t="shared" si="74"/>
        <v/>
      </c>
      <c r="BF407" s="2" t="str">
        <f t="shared" si="76"/>
        <v/>
      </c>
      <c r="BL407" s="6"/>
    </row>
    <row r="408" spans="13:64" ht="12.75">
      <c r="M408" s="17" t="str">
        <f ca="1">IFERROR(__xludf.DUMMYFUNCTION("unique(#REF!)"),"#REF!")</f>
        <v>#REF!</v>
      </c>
      <c r="N408" s="17" t="str">
        <f ca="1">IFERROR(__xludf.DUMMYFUNCTION("unique(#REF!)"),"#REF!")</f>
        <v>#REF!</v>
      </c>
      <c r="O408" s="17" t="str">
        <f ca="1">IFERROR(__xludf.DUMMYFUNCTION("unique(#REF!)"),"#REF!")</f>
        <v>#REF!</v>
      </c>
      <c r="P408" s="17" t="str">
        <f ca="1">IFERROR(__xludf.DUMMYFUNCTION("unique(#REF!)"),"#REF!")</f>
        <v>#REF!</v>
      </c>
      <c r="Q408" s="17" t="str">
        <f ca="1">IFERROR(__xludf.DUMMYFUNCTION("unique(#REF!)"),"#REF!")</f>
        <v>#REF!</v>
      </c>
      <c r="Y408" s="10"/>
      <c r="Z408" s="10"/>
      <c r="AA408" s="10"/>
      <c r="AB408" s="10"/>
      <c r="AC408" s="10"/>
      <c r="AQ408" s="10"/>
      <c r="AR408" s="10"/>
      <c r="AS408" s="10"/>
      <c r="AT408" s="10"/>
      <c r="AU408" s="10"/>
      <c r="AX408" s="2" t="str">
        <f t="shared" si="68"/>
        <v/>
      </c>
      <c r="AZ408" s="2" t="str">
        <f t="shared" si="70"/>
        <v/>
      </c>
      <c r="BB408" s="2" t="str">
        <f t="shared" si="72"/>
        <v/>
      </c>
      <c r="BD408" s="2" t="str">
        <f t="shared" si="74"/>
        <v/>
      </c>
      <c r="BF408" s="2" t="str">
        <f t="shared" si="76"/>
        <v/>
      </c>
      <c r="BL408" s="6"/>
    </row>
    <row r="409" spans="13:64" ht="12.75">
      <c r="Y409" s="10"/>
      <c r="Z409" s="10"/>
      <c r="AA409" s="10"/>
      <c r="AB409" s="10"/>
      <c r="AC409" s="10"/>
      <c r="AX409" s="2" t="str">
        <f t="shared" si="68"/>
        <v/>
      </c>
      <c r="AZ409" s="2" t="str">
        <f t="shared" si="70"/>
        <v/>
      </c>
      <c r="BB409" s="2" t="str">
        <f t="shared" si="72"/>
        <v/>
      </c>
      <c r="BD409" s="2" t="str">
        <f t="shared" si="74"/>
        <v/>
      </c>
      <c r="BF409" s="2" t="str">
        <f t="shared" si="76"/>
        <v/>
      </c>
      <c r="BL409" s="6"/>
    </row>
    <row r="410" spans="13:64" ht="12.75">
      <c r="Y410" s="10"/>
      <c r="Z410" s="10"/>
      <c r="AA410" s="10"/>
      <c r="AB410" s="10"/>
      <c r="AC410" s="10"/>
      <c r="AX410" s="2" t="str">
        <f t="shared" si="68"/>
        <v/>
      </c>
      <c r="AZ410" s="2" t="str">
        <f t="shared" si="70"/>
        <v/>
      </c>
      <c r="BB410" s="2" t="str">
        <f t="shared" si="72"/>
        <v/>
      </c>
      <c r="BD410" s="2" t="str">
        <f t="shared" si="74"/>
        <v/>
      </c>
      <c r="BF410" s="2" t="str">
        <f t="shared" si="76"/>
        <v/>
      </c>
      <c r="BL410" s="6"/>
    </row>
    <row r="411" spans="13:64" ht="12.75">
      <c r="Y411" s="10"/>
      <c r="Z411" s="10"/>
      <c r="AA411" s="10"/>
      <c r="AB411" s="10"/>
      <c r="AC411" s="10"/>
      <c r="AX411" s="2" t="str">
        <f t="shared" si="68"/>
        <v/>
      </c>
      <c r="AZ411" s="2" t="str">
        <f t="shared" si="70"/>
        <v/>
      </c>
      <c r="BB411" s="2" t="str">
        <f t="shared" si="72"/>
        <v/>
      </c>
      <c r="BD411" s="2" t="str">
        <f t="shared" si="74"/>
        <v/>
      </c>
      <c r="BF411" s="2" t="str">
        <f t="shared" si="76"/>
        <v/>
      </c>
      <c r="BL411" s="6"/>
    </row>
    <row r="412" spans="13:64" ht="12.75">
      <c r="Y412" s="10"/>
      <c r="Z412" s="10"/>
      <c r="AA412" s="10"/>
      <c r="AB412" s="10"/>
      <c r="AC412" s="10"/>
      <c r="AX412" s="2" t="str">
        <f t="shared" si="68"/>
        <v/>
      </c>
      <c r="AZ412" s="2" t="str">
        <f t="shared" si="70"/>
        <v/>
      </c>
      <c r="BB412" s="2" t="str">
        <f t="shared" si="72"/>
        <v/>
      </c>
      <c r="BD412" s="2" t="str">
        <f t="shared" si="74"/>
        <v/>
      </c>
      <c r="BF412" s="2" t="str">
        <f t="shared" si="76"/>
        <v/>
      </c>
      <c r="BL412" s="6"/>
    </row>
    <row r="413" spans="13:64" ht="12.75">
      <c r="Y413" s="10"/>
      <c r="Z413" s="10"/>
      <c r="AA413" s="10"/>
      <c r="AB413" s="10"/>
      <c r="AC413" s="10"/>
      <c r="AX413" s="2" t="str">
        <f t="shared" si="68"/>
        <v/>
      </c>
      <c r="AZ413" s="2" t="str">
        <f t="shared" si="70"/>
        <v/>
      </c>
      <c r="BB413" s="2" t="str">
        <f t="shared" si="72"/>
        <v/>
      </c>
      <c r="BD413" s="2" t="str">
        <f t="shared" si="74"/>
        <v/>
      </c>
      <c r="BF413" s="2" t="str">
        <f t="shared" si="76"/>
        <v/>
      </c>
      <c r="BL413" s="6"/>
    </row>
    <row r="414" spans="13:64" ht="12.75">
      <c r="Y414" s="10"/>
      <c r="Z414" s="10"/>
      <c r="AA414" s="10"/>
      <c r="AB414" s="10"/>
      <c r="AC414" s="10"/>
      <c r="AX414" s="2" t="str">
        <f t="shared" si="68"/>
        <v/>
      </c>
      <c r="AZ414" s="2" t="str">
        <f t="shared" si="70"/>
        <v/>
      </c>
      <c r="BB414" s="2" t="str">
        <f t="shared" si="72"/>
        <v/>
      </c>
      <c r="BD414" s="2" t="str">
        <f t="shared" si="74"/>
        <v/>
      </c>
      <c r="BF414" s="2" t="str">
        <f t="shared" si="76"/>
        <v/>
      </c>
      <c r="BL414" s="6"/>
    </row>
    <row r="415" spans="13:64" ht="12.75">
      <c r="Y415" s="10"/>
      <c r="Z415" s="10"/>
      <c r="AA415" s="10"/>
      <c r="AB415" s="10"/>
      <c r="AC415" s="10"/>
      <c r="AX415" s="2" t="str">
        <f t="shared" si="68"/>
        <v/>
      </c>
      <c r="AZ415" s="2" t="str">
        <f t="shared" si="70"/>
        <v/>
      </c>
      <c r="BB415" s="2" t="str">
        <f t="shared" si="72"/>
        <v/>
      </c>
      <c r="BD415" s="2" t="str">
        <f t="shared" si="74"/>
        <v/>
      </c>
      <c r="BF415" s="2" t="str">
        <f t="shared" si="76"/>
        <v/>
      </c>
      <c r="BL415" s="6"/>
    </row>
    <row r="416" spans="13:64" ht="12.75">
      <c r="Y416" s="10"/>
      <c r="Z416" s="10"/>
      <c r="AA416" s="10"/>
      <c r="AB416" s="10"/>
      <c r="AC416" s="10"/>
      <c r="AX416" s="2" t="str">
        <f t="shared" si="68"/>
        <v/>
      </c>
      <c r="AZ416" s="2" t="str">
        <f t="shared" si="70"/>
        <v/>
      </c>
      <c r="BB416" s="2" t="str">
        <f t="shared" si="72"/>
        <v/>
      </c>
      <c r="BD416" s="2" t="str">
        <f t="shared" si="74"/>
        <v/>
      </c>
      <c r="BF416" s="2" t="str">
        <f t="shared" si="76"/>
        <v/>
      </c>
      <c r="BL416" s="6"/>
    </row>
    <row r="417" spans="25:64" ht="12.75">
      <c r="Y417" s="10"/>
      <c r="Z417" s="10"/>
      <c r="AA417" s="10"/>
      <c r="AB417" s="10"/>
      <c r="AC417" s="10"/>
      <c r="AX417" s="2" t="str">
        <f t="shared" si="68"/>
        <v/>
      </c>
      <c r="AZ417" s="2" t="str">
        <f t="shared" si="70"/>
        <v/>
      </c>
      <c r="BB417" s="2" t="str">
        <f t="shared" si="72"/>
        <v/>
      </c>
      <c r="BD417" s="2" t="str">
        <f t="shared" si="74"/>
        <v/>
      </c>
      <c r="BF417" s="2" t="str">
        <f t="shared" si="76"/>
        <v/>
      </c>
      <c r="BL417" s="6"/>
    </row>
    <row r="418" spans="25:64" ht="12.75">
      <c r="Y418" s="10"/>
      <c r="Z418" s="10"/>
      <c r="AA418" s="10"/>
      <c r="AB418" s="10"/>
      <c r="AC418" s="10"/>
      <c r="AX418" s="2" t="str">
        <f t="shared" si="68"/>
        <v/>
      </c>
      <c r="AZ418" s="2" t="str">
        <f t="shared" si="70"/>
        <v/>
      </c>
      <c r="BB418" s="2" t="str">
        <f t="shared" si="72"/>
        <v/>
      </c>
      <c r="BD418" s="2" t="str">
        <f t="shared" si="74"/>
        <v/>
      </c>
      <c r="BF418" s="2" t="str">
        <f t="shared" si="76"/>
        <v/>
      </c>
      <c r="BL418" s="6"/>
    </row>
    <row r="419" spans="25:64" ht="12.75">
      <c r="Y419" s="10"/>
      <c r="Z419" s="10"/>
      <c r="AA419" s="10"/>
      <c r="AB419" s="10"/>
      <c r="AC419" s="10"/>
      <c r="AX419" s="2" t="str">
        <f t="shared" si="68"/>
        <v/>
      </c>
      <c r="AZ419" s="2" t="str">
        <f t="shared" si="70"/>
        <v/>
      </c>
      <c r="BB419" s="2" t="str">
        <f t="shared" si="72"/>
        <v/>
      </c>
      <c r="BD419" s="2" t="str">
        <f t="shared" si="74"/>
        <v/>
      </c>
      <c r="BF419" s="2" t="str">
        <f t="shared" si="76"/>
        <v/>
      </c>
      <c r="BL419" s="6"/>
    </row>
    <row r="420" spans="25:64" ht="12.75">
      <c r="Y420" s="10"/>
      <c r="Z420" s="10"/>
      <c r="AA420" s="10"/>
      <c r="AB420" s="10"/>
      <c r="AC420" s="10"/>
      <c r="AX420" s="2" t="str">
        <f t="shared" si="68"/>
        <v/>
      </c>
      <c r="AZ420" s="2" t="str">
        <f t="shared" si="70"/>
        <v/>
      </c>
      <c r="BB420" s="2" t="str">
        <f t="shared" si="72"/>
        <v/>
      </c>
      <c r="BD420" s="2" t="str">
        <f t="shared" si="74"/>
        <v/>
      </c>
      <c r="BF420" s="2" t="str">
        <f t="shared" si="76"/>
        <v/>
      </c>
      <c r="BL420" s="6"/>
    </row>
    <row r="421" spans="25:64" ht="12.75">
      <c r="Y421" s="10"/>
      <c r="Z421" s="10"/>
      <c r="AA421" s="10"/>
      <c r="AB421" s="10"/>
      <c r="AC421" s="10"/>
      <c r="AX421" s="2" t="str">
        <f t="shared" si="68"/>
        <v/>
      </c>
      <c r="AZ421" s="2" t="str">
        <f t="shared" si="70"/>
        <v/>
      </c>
      <c r="BB421" s="2" t="str">
        <f t="shared" si="72"/>
        <v/>
      </c>
      <c r="BD421" s="2" t="str">
        <f t="shared" si="74"/>
        <v/>
      </c>
      <c r="BF421" s="2" t="str">
        <f t="shared" si="76"/>
        <v/>
      </c>
      <c r="BL421" s="6"/>
    </row>
    <row r="422" spans="25:64" ht="12.75">
      <c r="Y422" s="10"/>
      <c r="Z422" s="10"/>
      <c r="AA422" s="10"/>
      <c r="AB422" s="10"/>
      <c r="AC422" s="10"/>
      <c r="AX422" s="2" t="str">
        <f t="shared" si="68"/>
        <v/>
      </c>
      <c r="AZ422" s="2" t="str">
        <f t="shared" si="70"/>
        <v/>
      </c>
      <c r="BB422" s="2" t="str">
        <f t="shared" si="72"/>
        <v/>
      </c>
      <c r="BD422" s="2" t="str">
        <f t="shared" si="74"/>
        <v/>
      </c>
      <c r="BF422" s="2" t="str">
        <f t="shared" si="76"/>
        <v/>
      </c>
      <c r="BL422" s="6"/>
    </row>
    <row r="423" spans="25:64" ht="12.75">
      <c r="Y423" s="10"/>
      <c r="Z423" s="10"/>
      <c r="AA423" s="10"/>
      <c r="AB423" s="10"/>
      <c r="AC423" s="10"/>
      <c r="AX423" s="2" t="str">
        <f t="shared" si="68"/>
        <v/>
      </c>
      <c r="AZ423" s="2" t="str">
        <f t="shared" si="70"/>
        <v/>
      </c>
      <c r="BB423" s="2" t="str">
        <f t="shared" si="72"/>
        <v/>
      </c>
      <c r="BD423" s="2" t="str">
        <f t="shared" si="74"/>
        <v/>
      </c>
      <c r="BF423" s="2" t="str">
        <f t="shared" si="76"/>
        <v/>
      </c>
      <c r="BL423" s="6"/>
    </row>
    <row r="424" spans="25:64" ht="12.75">
      <c r="Y424" s="10"/>
      <c r="Z424" s="10"/>
      <c r="AA424" s="10"/>
      <c r="AB424" s="10"/>
      <c r="AC424" s="10"/>
      <c r="AX424" s="2" t="str">
        <f t="shared" si="68"/>
        <v/>
      </c>
      <c r="AZ424" s="2" t="str">
        <f t="shared" si="70"/>
        <v/>
      </c>
      <c r="BB424" s="2" t="str">
        <f t="shared" si="72"/>
        <v/>
      </c>
      <c r="BD424" s="2" t="str">
        <f t="shared" si="74"/>
        <v/>
      </c>
      <c r="BF424" s="2" t="str">
        <f t="shared" si="76"/>
        <v/>
      </c>
      <c r="BL424" s="6"/>
    </row>
    <row r="425" spans="25:64" ht="12.75">
      <c r="Y425" s="10"/>
      <c r="Z425" s="10"/>
      <c r="AA425" s="10"/>
      <c r="AB425" s="10"/>
      <c r="AC425" s="10"/>
      <c r="AX425" s="2" t="str">
        <f t="shared" si="68"/>
        <v/>
      </c>
      <c r="AZ425" s="2" t="str">
        <f t="shared" si="70"/>
        <v/>
      </c>
      <c r="BB425" s="2" t="str">
        <f t="shared" si="72"/>
        <v/>
      </c>
      <c r="BD425" s="2" t="str">
        <f t="shared" si="74"/>
        <v/>
      </c>
      <c r="BF425" s="2" t="str">
        <f t="shared" si="76"/>
        <v/>
      </c>
      <c r="BL425" s="6"/>
    </row>
    <row r="426" spans="25:64" ht="12.75">
      <c r="Y426" s="10"/>
      <c r="Z426" s="10"/>
      <c r="AA426" s="10"/>
      <c r="AB426" s="10"/>
      <c r="AC426" s="10"/>
      <c r="AX426" s="2" t="str">
        <f t="shared" si="68"/>
        <v/>
      </c>
      <c r="AZ426" s="2" t="str">
        <f t="shared" si="70"/>
        <v/>
      </c>
      <c r="BB426" s="2" t="str">
        <f t="shared" si="72"/>
        <v/>
      </c>
      <c r="BD426" s="2" t="str">
        <f t="shared" si="74"/>
        <v/>
      </c>
      <c r="BF426" s="2" t="str">
        <f t="shared" si="76"/>
        <v/>
      </c>
      <c r="BL426" s="6"/>
    </row>
    <row r="427" spans="25:64" ht="12.75">
      <c r="Y427" s="10"/>
      <c r="Z427" s="10"/>
      <c r="AA427" s="10"/>
      <c r="AB427" s="10"/>
      <c r="AC427" s="10"/>
      <c r="AX427" s="2" t="str">
        <f t="shared" si="68"/>
        <v/>
      </c>
      <c r="AZ427" s="2" t="str">
        <f t="shared" si="70"/>
        <v/>
      </c>
      <c r="BB427" s="2" t="str">
        <f t="shared" si="72"/>
        <v/>
      </c>
      <c r="BD427" s="2" t="str">
        <f t="shared" si="74"/>
        <v/>
      </c>
      <c r="BF427" s="2" t="str">
        <f t="shared" si="76"/>
        <v/>
      </c>
      <c r="BL427" s="6"/>
    </row>
    <row r="428" spans="25:64" ht="12.75">
      <c r="Y428" s="10"/>
      <c r="Z428" s="10"/>
      <c r="AA428" s="10"/>
      <c r="AB428" s="10"/>
      <c r="AC428" s="10"/>
      <c r="AX428" s="2" t="str">
        <f t="shared" si="68"/>
        <v/>
      </c>
      <c r="AZ428" s="2" t="str">
        <f t="shared" si="70"/>
        <v/>
      </c>
      <c r="BB428" s="2" t="str">
        <f t="shared" si="72"/>
        <v/>
      </c>
      <c r="BD428" s="2" t="str">
        <f t="shared" si="74"/>
        <v/>
      </c>
      <c r="BF428" s="2" t="str">
        <f t="shared" si="76"/>
        <v/>
      </c>
      <c r="BL428" s="6"/>
    </row>
    <row r="429" spans="25:64" ht="12.75">
      <c r="Y429" s="10"/>
      <c r="Z429" s="10"/>
      <c r="AA429" s="10"/>
      <c r="AB429" s="10"/>
      <c r="AC429" s="10"/>
      <c r="AX429" s="2" t="str">
        <f t="shared" si="68"/>
        <v/>
      </c>
      <c r="AZ429" s="2" t="str">
        <f t="shared" si="70"/>
        <v/>
      </c>
      <c r="BB429" s="2" t="str">
        <f t="shared" si="72"/>
        <v/>
      </c>
      <c r="BD429" s="2" t="str">
        <f t="shared" si="74"/>
        <v/>
      </c>
      <c r="BF429" s="2" t="str">
        <f t="shared" si="76"/>
        <v/>
      </c>
      <c r="BL429" s="6"/>
    </row>
    <row r="430" spans="25:64" ht="12.75">
      <c r="Y430" s="10"/>
      <c r="Z430" s="10"/>
      <c r="AA430" s="10"/>
      <c r="AB430" s="10"/>
      <c r="AC430" s="10"/>
      <c r="AX430" s="6"/>
      <c r="AZ430" s="6"/>
      <c r="BL430" s="6"/>
    </row>
    <row r="431" spans="25:64" ht="12.75">
      <c r="Y431" s="10"/>
      <c r="Z431" s="10"/>
      <c r="AA431" s="10"/>
      <c r="AB431" s="10"/>
      <c r="AC431" s="10"/>
      <c r="AX431" s="6"/>
      <c r="AZ431" s="6"/>
      <c r="BL431" s="6"/>
    </row>
    <row r="432" spans="25:64" ht="12.75">
      <c r="Y432" s="10"/>
      <c r="Z432" s="10"/>
      <c r="AA432" s="10"/>
      <c r="AB432" s="10"/>
      <c r="AC432" s="10"/>
      <c r="AX432" s="6"/>
      <c r="AZ432" s="6"/>
      <c r="BL432" s="6"/>
    </row>
    <row r="433" spans="25:64" ht="12.75">
      <c r="Y433" s="10"/>
      <c r="Z433" s="10"/>
      <c r="AA433" s="10"/>
      <c r="AB433" s="10"/>
      <c r="AC433" s="10"/>
      <c r="AX433" s="6"/>
      <c r="AZ433" s="6"/>
      <c r="BL433" s="6"/>
    </row>
    <row r="434" spans="25:64" ht="12.75">
      <c r="Y434" s="10"/>
      <c r="Z434" s="10"/>
      <c r="AA434" s="10"/>
      <c r="AB434" s="10"/>
      <c r="AC434" s="10"/>
      <c r="AX434" s="6"/>
      <c r="AZ434" s="6"/>
      <c r="BL434" s="6"/>
    </row>
    <row r="435" spans="25:64" ht="12.75">
      <c r="Y435" s="10"/>
      <c r="Z435" s="10"/>
      <c r="AA435" s="10"/>
      <c r="AB435" s="10"/>
      <c r="AC435" s="10"/>
      <c r="AX435" s="6"/>
      <c r="AZ435" s="6"/>
      <c r="BL435" s="6"/>
    </row>
    <row r="436" spans="25:64" ht="12.75">
      <c r="Y436" s="10"/>
      <c r="Z436" s="10"/>
      <c r="AA436" s="10"/>
      <c r="AB436" s="10"/>
      <c r="AC436" s="10"/>
      <c r="AX436" s="6"/>
      <c r="AZ436" s="6"/>
      <c r="BL436" s="6"/>
    </row>
    <row r="437" spans="25:64" ht="12.75">
      <c r="Y437" s="10"/>
      <c r="Z437" s="10"/>
      <c r="AA437" s="10"/>
      <c r="AB437" s="10"/>
      <c r="AC437" s="10"/>
      <c r="AX437" s="6"/>
      <c r="AZ437" s="6"/>
      <c r="BL437" s="6"/>
    </row>
    <row r="438" spans="25:64" ht="12.75">
      <c r="Y438" s="10"/>
      <c r="Z438" s="10"/>
      <c r="AA438" s="10"/>
      <c r="AB438" s="10"/>
      <c r="AC438" s="10"/>
      <c r="AX438" s="6"/>
      <c r="AZ438" s="6"/>
      <c r="BL438" s="6"/>
    </row>
    <row r="439" spans="25:64" ht="12.75">
      <c r="Y439" s="10"/>
      <c r="Z439" s="10"/>
      <c r="AA439" s="10"/>
      <c r="AB439" s="10"/>
      <c r="AC439" s="10"/>
      <c r="AX439" s="6"/>
      <c r="AZ439" s="6"/>
      <c r="BL439" s="6"/>
    </row>
    <row r="440" spans="25:64" ht="12.75">
      <c r="Y440" s="10"/>
      <c r="Z440" s="10"/>
      <c r="AA440" s="10"/>
      <c r="AB440" s="10"/>
      <c r="AC440" s="10"/>
      <c r="AX440" s="6"/>
      <c r="AZ440" s="6"/>
      <c r="BL440" s="6"/>
    </row>
    <row r="441" spans="25:64" ht="12.75">
      <c r="Y441" s="10"/>
      <c r="Z441" s="10"/>
      <c r="AA441" s="10"/>
      <c r="AB441" s="10"/>
      <c r="AC441" s="10"/>
      <c r="AX441" s="6"/>
      <c r="AZ441" s="6"/>
      <c r="BL441" s="6"/>
    </row>
    <row r="442" spans="25:64" ht="12.75">
      <c r="Y442" s="10"/>
      <c r="Z442" s="10"/>
      <c r="AA442" s="10"/>
      <c r="AB442" s="10"/>
      <c r="AC442" s="10"/>
      <c r="AX442" s="6"/>
      <c r="AZ442" s="6"/>
      <c r="BL442" s="6"/>
    </row>
    <row r="443" spans="25:64" ht="12.75">
      <c r="Y443" s="10"/>
      <c r="Z443" s="10"/>
      <c r="AA443" s="10"/>
      <c r="AB443" s="10"/>
      <c r="AC443" s="10"/>
      <c r="AX443" s="6"/>
      <c r="AZ443" s="6"/>
      <c r="BL443" s="6"/>
    </row>
    <row r="444" spans="25:64" ht="12.75">
      <c r="Y444" s="10"/>
      <c r="Z444" s="10"/>
      <c r="AA444" s="10"/>
      <c r="AB444" s="10"/>
      <c r="AC444" s="10"/>
      <c r="AX444" s="6"/>
      <c r="AZ444" s="6"/>
      <c r="BL444" s="6"/>
    </row>
    <row r="445" spans="25:64" ht="12.75">
      <c r="Y445" s="10"/>
      <c r="Z445" s="10"/>
      <c r="AA445" s="10"/>
      <c r="AB445" s="10"/>
      <c r="AC445" s="10"/>
      <c r="AX445" s="6"/>
      <c r="AZ445" s="6"/>
      <c r="BL445" s="6"/>
    </row>
    <row r="446" spans="25:64" ht="12.75">
      <c r="Y446" s="10"/>
      <c r="Z446" s="10"/>
      <c r="AA446" s="10"/>
      <c r="AB446" s="10"/>
      <c r="AC446" s="10"/>
      <c r="AX446" s="6"/>
      <c r="AZ446" s="6"/>
      <c r="BL446" s="6"/>
    </row>
    <row r="447" spans="25:64" ht="12.75">
      <c r="Y447" s="10"/>
      <c r="Z447" s="10"/>
      <c r="AA447" s="10"/>
      <c r="AB447" s="10"/>
      <c r="AC447" s="10"/>
      <c r="AX447" s="6"/>
      <c r="AZ447" s="6"/>
      <c r="BL447" s="6"/>
    </row>
    <row r="448" spans="25:64" ht="12.75">
      <c r="Y448" s="10"/>
      <c r="Z448" s="10"/>
      <c r="AA448" s="10"/>
      <c r="AB448" s="10"/>
      <c r="AC448" s="10"/>
      <c r="AX448" s="6"/>
      <c r="AZ448" s="6"/>
      <c r="BL448" s="6"/>
    </row>
    <row r="449" spans="25:64" ht="12.75">
      <c r="Y449" s="10"/>
      <c r="Z449" s="10"/>
      <c r="AA449" s="10"/>
      <c r="AB449" s="10"/>
      <c r="AC449" s="10"/>
      <c r="AX449" s="6"/>
      <c r="AZ449" s="6"/>
      <c r="BL449" s="6"/>
    </row>
    <row r="450" spans="25:64" ht="12.75">
      <c r="Y450" s="10"/>
      <c r="Z450" s="10"/>
      <c r="AA450" s="10"/>
      <c r="AB450" s="10"/>
      <c r="AC450" s="10"/>
      <c r="AX450" s="6"/>
      <c r="AZ450" s="6"/>
      <c r="BL450" s="6"/>
    </row>
    <row r="451" spans="25:64" ht="12.75">
      <c r="Y451" s="10"/>
      <c r="Z451" s="10"/>
      <c r="AA451" s="10"/>
      <c r="AB451" s="10"/>
      <c r="AC451" s="10"/>
      <c r="AX451" s="6"/>
      <c r="AZ451" s="6"/>
      <c r="BL451" s="6"/>
    </row>
    <row r="452" spans="25:64" ht="12.75">
      <c r="Y452" s="10"/>
      <c r="Z452" s="10"/>
      <c r="AA452" s="10"/>
      <c r="AB452" s="10"/>
      <c r="AC452" s="10"/>
      <c r="AX452" s="6"/>
      <c r="AZ452" s="6"/>
      <c r="BL452" s="6"/>
    </row>
    <row r="453" spans="25:64" ht="12.75">
      <c r="Y453" s="10"/>
      <c r="Z453" s="10"/>
      <c r="AA453" s="10"/>
      <c r="AB453" s="10"/>
      <c r="AC453" s="10"/>
      <c r="AX453" s="6"/>
      <c r="AZ453" s="6"/>
      <c r="BL453" s="6"/>
    </row>
    <row r="454" spans="25:64" ht="12.75">
      <c r="Y454" s="10"/>
      <c r="Z454" s="10"/>
      <c r="AA454" s="10"/>
      <c r="AB454" s="10"/>
      <c r="AC454" s="10"/>
      <c r="AX454" s="6"/>
      <c r="AZ454" s="6"/>
      <c r="BL454" s="6"/>
    </row>
    <row r="455" spans="25:64" ht="12.75">
      <c r="Y455" s="10"/>
      <c r="Z455" s="10"/>
      <c r="AA455" s="10"/>
      <c r="AB455" s="10"/>
      <c r="AC455" s="10"/>
      <c r="AX455" s="6"/>
      <c r="AZ455" s="6"/>
      <c r="BL455" s="6"/>
    </row>
    <row r="456" spans="25:64" ht="12.75">
      <c r="Y456" s="10"/>
      <c r="Z456" s="10"/>
      <c r="AA456" s="10"/>
      <c r="AB456" s="10"/>
      <c r="AC456" s="10"/>
      <c r="AX456" s="6"/>
      <c r="AZ456" s="6"/>
      <c r="BL456" s="6"/>
    </row>
    <row r="457" spans="25:64" ht="12.75">
      <c r="Y457" s="10"/>
      <c r="Z457" s="10"/>
      <c r="AA457" s="10"/>
      <c r="AB457" s="10"/>
      <c r="AC457" s="10"/>
      <c r="AX457" s="6"/>
      <c r="AZ457" s="6"/>
      <c r="BL457" s="6"/>
    </row>
    <row r="458" spans="25:64" ht="12.75">
      <c r="Y458" s="10"/>
      <c r="Z458" s="10"/>
      <c r="AA458" s="10"/>
      <c r="AB458" s="10"/>
      <c r="AC458" s="10"/>
      <c r="AX458" s="6"/>
      <c r="AZ458" s="6"/>
      <c r="BL458" s="6"/>
    </row>
    <row r="459" spans="25:64" ht="12.75">
      <c r="Y459" s="10"/>
      <c r="Z459" s="10"/>
      <c r="AA459" s="10"/>
      <c r="AB459" s="10"/>
      <c r="AC459" s="10"/>
      <c r="AX459" s="6"/>
      <c r="AZ459" s="6"/>
      <c r="BL459" s="6"/>
    </row>
    <row r="460" spans="25:64" ht="12.75">
      <c r="Y460" s="10"/>
      <c r="Z460" s="10"/>
      <c r="AA460" s="10"/>
      <c r="AB460" s="10"/>
      <c r="AC460" s="10"/>
      <c r="AX460" s="6"/>
      <c r="AZ460" s="6"/>
      <c r="BL460" s="6"/>
    </row>
    <row r="461" spans="25:64" ht="12.75">
      <c r="Y461" s="10"/>
      <c r="Z461" s="10"/>
      <c r="AA461" s="10"/>
      <c r="AB461" s="10"/>
      <c r="AC461" s="10"/>
      <c r="AX461" s="6"/>
      <c r="AZ461" s="6"/>
      <c r="BL461" s="6"/>
    </row>
    <row r="462" spans="25:64" ht="12.75">
      <c r="Y462" s="10"/>
      <c r="Z462" s="10"/>
      <c r="AA462" s="10"/>
      <c r="AB462" s="10"/>
      <c r="AC462" s="10"/>
      <c r="AX462" s="6"/>
      <c r="AZ462" s="6"/>
      <c r="BL462" s="6"/>
    </row>
    <row r="463" spans="25:64" ht="12.75">
      <c r="Y463" s="10"/>
      <c r="Z463" s="10"/>
      <c r="AA463" s="10"/>
      <c r="AB463" s="10"/>
      <c r="AC463" s="10"/>
      <c r="AX463" s="6"/>
      <c r="AZ463" s="6"/>
      <c r="BL463" s="6"/>
    </row>
    <row r="464" spans="25:64" ht="12.75">
      <c r="Y464" s="10"/>
      <c r="Z464" s="10"/>
      <c r="AA464" s="10"/>
      <c r="AB464" s="10"/>
      <c r="AC464" s="10"/>
      <c r="AX464" s="6"/>
      <c r="AZ464" s="6"/>
      <c r="BL464" s="6"/>
    </row>
    <row r="465" spans="13:64" ht="12.75">
      <c r="Y465" s="10"/>
      <c r="Z465" s="10"/>
      <c r="AA465" s="10"/>
      <c r="AB465" s="10"/>
      <c r="AC465" s="10"/>
      <c r="AX465" s="6"/>
      <c r="AZ465" s="6"/>
      <c r="BL465" s="6"/>
    </row>
    <row r="466" spans="13:64" ht="12.75">
      <c r="Y466" s="10"/>
      <c r="Z466" s="10"/>
      <c r="AA466" s="10"/>
      <c r="AB466" s="10"/>
      <c r="AC466" s="10"/>
      <c r="AX466" s="6"/>
      <c r="AZ466" s="6"/>
      <c r="BL466" s="6"/>
    </row>
    <row r="467" spans="13:64" ht="12.75">
      <c r="Y467" s="10"/>
      <c r="Z467" s="10"/>
      <c r="AA467" s="10"/>
      <c r="AB467" s="10"/>
      <c r="AC467" s="10"/>
      <c r="AX467" s="6"/>
      <c r="AZ467" s="6"/>
      <c r="BL467" s="6"/>
    </row>
    <row r="468" spans="13:64" ht="12.75">
      <c r="Y468" s="10"/>
      <c r="Z468" s="10"/>
      <c r="AA468" s="10"/>
      <c r="AB468" s="10"/>
      <c r="AC468" s="10"/>
      <c r="AX468" s="6"/>
      <c r="AZ468" s="6"/>
      <c r="BL468" s="6"/>
    </row>
    <row r="469" spans="13:64" ht="12.75">
      <c r="Y469" s="10"/>
      <c r="Z469" s="10"/>
      <c r="AA469" s="10"/>
      <c r="AB469" s="10"/>
      <c r="AC469" s="10"/>
      <c r="AX469" s="6"/>
      <c r="AZ469" s="6"/>
      <c r="BL469" s="6"/>
    </row>
    <row r="470" spans="13:64" ht="12.75">
      <c r="Y470" s="10"/>
      <c r="Z470" s="10"/>
      <c r="AA470" s="10"/>
      <c r="AB470" s="10"/>
      <c r="AC470" s="10"/>
      <c r="AX470" s="6"/>
      <c r="AZ470" s="6"/>
      <c r="BL470" s="6"/>
    </row>
    <row r="471" spans="13:64" ht="12.75">
      <c r="Y471" s="10"/>
      <c r="Z471" s="10"/>
      <c r="AA471" s="10"/>
      <c r="AB471" s="10"/>
      <c r="AC471" s="10"/>
      <c r="AX471" s="6"/>
      <c r="AZ471" s="6"/>
      <c r="BL471" s="6"/>
    </row>
    <row r="472" spans="13:64" ht="12.75">
      <c r="Y472" s="10"/>
      <c r="Z472" s="10"/>
      <c r="AA472" s="10"/>
      <c r="AB472" s="10"/>
      <c r="AC472" s="10"/>
      <c r="AX472" s="6"/>
      <c r="AZ472" s="6"/>
      <c r="BL472" s="6"/>
    </row>
    <row r="473" spans="13:64" ht="12.75">
      <c r="Y473" s="10"/>
      <c r="Z473" s="10"/>
      <c r="AA473" s="10"/>
      <c r="AB473" s="10"/>
      <c r="AC473" s="10"/>
      <c r="AX473" s="6"/>
      <c r="AZ473" s="6"/>
      <c r="BL473" s="6"/>
    </row>
    <row r="474" spans="13:64" ht="12.75">
      <c r="Y474" s="10"/>
      <c r="Z474" s="10"/>
      <c r="AA474" s="10"/>
      <c r="AB474" s="10"/>
      <c r="AC474" s="10"/>
      <c r="AX474" s="6"/>
      <c r="AZ474" s="6"/>
      <c r="BL474" s="6"/>
    </row>
    <row r="475" spans="13:64" ht="12.75">
      <c r="Y475" s="10"/>
      <c r="Z475" s="10"/>
      <c r="AA475" s="10"/>
      <c r="AB475" s="10"/>
      <c r="AC475" s="10"/>
      <c r="AX475" s="6"/>
      <c r="AZ475" s="6"/>
      <c r="BL475" s="6"/>
    </row>
    <row r="476" spans="13:64" ht="12.75">
      <c r="Y476" s="10"/>
      <c r="Z476" s="10"/>
      <c r="AA476" s="10"/>
      <c r="AB476" s="10"/>
      <c r="AC476" s="10"/>
      <c r="AX476" s="6"/>
      <c r="AZ476" s="6"/>
      <c r="BL476" s="6"/>
    </row>
    <row r="477" spans="13:64" ht="12.75">
      <c r="Y477" s="10"/>
      <c r="Z477" s="10"/>
      <c r="AA477" s="10"/>
      <c r="AB477" s="10"/>
      <c r="AC477" s="10"/>
      <c r="AX477" s="6"/>
      <c r="AZ477" s="6"/>
      <c r="BL477" s="6"/>
    </row>
    <row r="478" spans="13:64" ht="12.75">
      <c r="M478" s="17" t="str">
        <f t="shared" ref="M478:Q483" si="77">IF(BO3="V",$BM3,"")</f>
        <v>Demarco Monica</v>
      </c>
      <c r="N478" s="17" t="str">
        <f t="shared" si="77"/>
        <v>Demarco Monica</v>
      </c>
      <c r="O478" s="17" t="str">
        <f t="shared" si="77"/>
        <v/>
      </c>
      <c r="P478" s="17" t="str">
        <f t="shared" si="77"/>
        <v>Demarco Monica</v>
      </c>
      <c r="Q478" s="17" t="str">
        <f t="shared" si="77"/>
        <v/>
      </c>
      <c r="Y478" s="10"/>
      <c r="Z478" s="10"/>
      <c r="AA478" s="10"/>
      <c r="AB478" s="10"/>
      <c r="AC478" s="10"/>
      <c r="AX478" s="6"/>
      <c r="AZ478" s="6"/>
      <c r="BL478" s="6"/>
    </row>
    <row r="479" spans="13:64" ht="12.75">
      <c r="M479" s="17" t="str">
        <f t="shared" si="77"/>
        <v>Bruno Marianela</v>
      </c>
      <c r="N479" s="17" t="str">
        <f t="shared" si="77"/>
        <v>Bruno Marianela</v>
      </c>
      <c r="O479" s="17" t="str">
        <f t="shared" si="77"/>
        <v>Bruno Marianela</v>
      </c>
      <c r="P479" s="17" t="str">
        <f t="shared" si="77"/>
        <v>Bruno Marianela</v>
      </c>
      <c r="Q479" s="17" t="str">
        <f t="shared" si="77"/>
        <v>Bruno Marianela</v>
      </c>
      <c r="Y479" s="10"/>
      <c r="Z479" s="10"/>
      <c r="AA479" s="10"/>
      <c r="AB479" s="10"/>
      <c r="AC479" s="10"/>
      <c r="AX479" s="6"/>
      <c r="AZ479" s="6"/>
      <c r="BL479" s="6"/>
    </row>
    <row r="480" spans="13:64" ht="12.75">
      <c r="M480" s="17" t="str">
        <f t="shared" si="77"/>
        <v>Martinez Pablo</v>
      </c>
      <c r="N480" s="17" t="str">
        <f t="shared" si="77"/>
        <v>Martinez Pablo</v>
      </c>
      <c r="O480" s="17" t="str">
        <f t="shared" si="77"/>
        <v>Martinez Pablo</v>
      </c>
      <c r="P480" s="17" t="str">
        <f t="shared" si="77"/>
        <v>Martinez Pablo</v>
      </c>
      <c r="Q480" s="17" t="str">
        <f t="shared" si="77"/>
        <v>Martinez Pablo</v>
      </c>
      <c r="Y480" s="10"/>
      <c r="Z480" s="10"/>
      <c r="AA480" s="10"/>
      <c r="AB480" s="10"/>
      <c r="AC480" s="10"/>
      <c r="AX480" s="6"/>
      <c r="AZ480" s="6"/>
      <c r="BL480" s="6"/>
    </row>
    <row r="481" spans="13:64" ht="12.75">
      <c r="M481" s="17" t="str">
        <f t="shared" si="77"/>
        <v>Notta Alejandra</v>
      </c>
      <c r="N481" s="17" t="str">
        <f t="shared" si="77"/>
        <v>Notta Alejandra</v>
      </c>
      <c r="O481" s="17" t="str">
        <f t="shared" si="77"/>
        <v>Notta Alejandra</v>
      </c>
      <c r="P481" s="17" t="str">
        <f t="shared" si="77"/>
        <v>Notta Alejandra</v>
      </c>
      <c r="Q481" s="17" t="str">
        <f t="shared" si="77"/>
        <v>Notta Alejandra</v>
      </c>
      <c r="Y481" s="10"/>
      <c r="Z481" s="10"/>
      <c r="AA481" s="10"/>
      <c r="AB481" s="10"/>
      <c r="AC481" s="10"/>
      <c r="AX481" s="6"/>
      <c r="AZ481" s="6"/>
      <c r="BL481" s="6"/>
    </row>
    <row r="482" spans="13:64" ht="12.75">
      <c r="M482" s="17" t="str">
        <f t="shared" si="77"/>
        <v/>
      </c>
      <c r="N482" s="17" t="str">
        <f t="shared" si="77"/>
        <v/>
      </c>
      <c r="O482" s="17" t="str">
        <f t="shared" si="77"/>
        <v/>
      </c>
      <c r="P482" s="17" t="str">
        <f t="shared" si="77"/>
        <v/>
      </c>
      <c r="Q482" s="17" t="str">
        <f t="shared" si="77"/>
        <v/>
      </c>
      <c r="Y482" s="10"/>
      <c r="Z482" s="10"/>
      <c r="AA482" s="10"/>
      <c r="AB482" s="10"/>
      <c r="AC482" s="10"/>
      <c r="AX482" s="6"/>
      <c r="AZ482" s="6"/>
      <c r="BL482" s="6"/>
    </row>
    <row r="483" spans="13:64" ht="12.75">
      <c r="M483" s="17" t="str">
        <f t="shared" si="77"/>
        <v>Golfre Marta</v>
      </c>
      <c r="N483" s="17" t="str">
        <f t="shared" si="77"/>
        <v>Golfre Marta</v>
      </c>
      <c r="O483" s="17" t="str">
        <f t="shared" si="77"/>
        <v>Golfre Marta</v>
      </c>
      <c r="P483" s="17" t="str">
        <f t="shared" si="77"/>
        <v>Golfre Marta</v>
      </c>
      <c r="Q483" s="17" t="str">
        <f t="shared" si="77"/>
        <v>Golfre Marta</v>
      </c>
      <c r="Y483" s="10"/>
      <c r="Z483" s="10"/>
      <c r="AA483" s="10"/>
      <c r="AB483" s="10"/>
      <c r="AC483" s="10"/>
      <c r="AX483" s="6"/>
      <c r="AZ483" s="6"/>
      <c r="BL483" s="6"/>
    </row>
    <row r="484" spans="13:64" ht="12.75">
      <c r="M484" s="17" t="str">
        <f>IF(BO10="V",$BM10,"")</f>
        <v>Domecq Claudia</v>
      </c>
      <c r="N484" s="17" t="str">
        <f>IF(BP10="V",$BM10,"")</f>
        <v>Domecq Claudia</v>
      </c>
      <c r="O484" s="17" t="str">
        <f>IF(BQ10="V",$BM10,"")</f>
        <v>Domecq Claudia</v>
      </c>
      <c r="P484" s="17" t="str">
        <f>IF(BR10="V",$BM10,"")</f>
        <v>Domecq Claudia</v>
      </c>
      <c r="Q484" s="17" t="str">
        <f>IF(BS10="V",$BM10,"")</f>
        <v>Domecq Claudia</v>
      </c>
      <c r="Y484" s="10"/>
      <c r="Z484" s="10"/>
      <c r="AA484" s="10"/>
      <c r="AB484" s="10"/>
      <c r="AC484" s="10"/>
      <c r="AX484" s="6"/>
      <c r="AZ484" s="6"/>
      <c r="BL484" s="6"/>
    </row>
    <row r="485" spans="13:64" ht="12.75">
      <c r="M485" s="17" t="str">
        <f>IF(BO9="V",$BM9,"")</f>
        <v>Canestrari Pablo</v>
      </c>
      <c r="N485" s="17" t="str">
        <f>IF(BP9="V",$BM9,"")</f>
        <v>Canestrari Pablo</v>
      </c>
      <c r="O485" s="17" t="str">
        <f>IF(BQ9="V",$BM9,"")</f>
        <v>Canestrari Pablo</v>
      </c>
      <c r="P485" s="17" t="str">
        <f>IF(BR9="V",$BM9,"")</f>
        <v>Canestrari Pablo</v>
      </c>
      <c r="Q485" s="17" t="str">
        <f>IF(BS9="V",$BM9,"")</f>
        <v>Canestrari Pablo</v>
      </c>
      <c r="Y485" s="10"/>
      <c r="Z485" s="10"/>
      <c r="AA485" s="10"/>
      <c r="AB485" s="10"/>
      <c r="AC485" s="10"/>
      <c r="AX485" s="6"/>
      <c r="AZ485" s="6"/>
      <c r="BL485" s="6"/>
    </row>
    <row r="486" spans="13:64" ht="12.75">
      <c r="M486" s="17" t="str">
        <f t="shared" ref="M486:M504" si="78">IF(BO11="V",$BM11,"")</f>
        <v>Diamante Emilio</v>
      </c>
      <c r="N486" s="17" t="str">
        <f t="shared" ref="N486:N504" si="79">IF(BP11="V",$BM11,"")</f>
        <v>Diamante Emilio</v>
      </c>
      <c r="O486" s="17" t="str">
        <f t="shared" ref="O486:O504" si="80">IF(BQ11="V",$BM11,"")</f>
        <v>Diamante Emilio</v>
      </c>
      <c r="P486" s="17" t="str">
        <f t="shared" ref="P486:P504" si="81">IF(BR11="V",$BM11,"")</f>
        <v>Diamante Emilio</v>
      </c>
      <c r="Q486" s="17" t="str">
        <f t="shared" ref="Q486:Q504" si="82">IF(BS11="V",$BM11,"")</f>
        <v>Diamante Emilio</v>
      </c>
      <c r="Y486" s="10"/>
      <c r="Z486" s="10"/>
      <c r="AA486" s="10"/>
      <c r="AB486" s="10"/>
      <c r="AC486" s="10"/>
      <c r="AX486" s="6"/>
      <c r="AZ486" s="6"/>
      <c r="BL486" s="6"/>
    </row>
    <row r="487" spans="13:64" ht="12.75">
      <c r="M487" s="17" t="str">
        <f t="shared" si="78"/>
        <v>Valdez Karina</v>
      </c>
      <c r="N487" s="17" t="str">
        <f t="shared" si="79"/>
        <v>Valdez Karina</v>
      </c>
      <c r="O487" s="17" t="str">
        <f t="shared" si="80"/>
        <v>Valdez Karina</v>
      </c>
      <c r="P487" s="17" t="str">
        <f t="shared" si="81"/>
        <v>Valdez Karina</v>
      </c>
      <c r="Q487" s="17" t="str">
        <f t="shared" si="82"/>
        <v>Valdez Karina</v>
      </c>
      <c r="Y487" s="10"/>
      <c r="Z487" s="10"/>
      <c r="AA487" s="10"/>
      <c r="AB487" s="10"/>
      <c r="AC487" s="10"/>
      <c r="AX487" s="6"/>
      <c r="AZ487" s="6"/>
      <c r="BL487" s="6"/>
    </row>
    <row r="488" spans="13:64" ht="12.75">
      <c r="M488" s="17" t="str">
        <f t="shared" si="78"/>
        <v>Silvia</v>
      </c>
      <c r="N488" s="17" t="str">
        <f t="shared" si="79"/>
        <v>Silvia</v>
      </c>
      <c r="O488" s="17" t="str">
        <f t="shared" si="80"/>
        <v>Silvia</v>
      </c>
      <c r="P488" s="17" t="str">
        <f t="shared" si="81"/>
        <v>Silvia</v>
      </c>
      <c r="Q488" s="17" t="str">
        <f t="shared" si="82"/>
        <v>Silvia</v>
      </c>
      <c r="Y488" s="10"/>
      <c r="Z488" s="10"/>
      <c r="AA488" s="10"/>
      <c r="AB488" s="10"/>
      <c r="AC488" s="10"/>
      <c r="AX488" s="6"/>
      <c r="AZ488" s="6"/>
      <c r="BL488" s="6"/>
    </row>
    <row r="489" spans="13:64" ht="12.75">
      <c r="M489" s="17" t="str">
        <f t="shared" si="78"/>
        <v/>
      </c>
      <c r="N489" s="17" t="str">
        <f t="shared" si="79"/>
        <v/>
      </c>
      <c r="O489" s="17" t="str">
        <f t="shared" si="80"/>
        <v/>
      </c>
      <c r="P489" s="17" t="str">
        <f t="shared" si="81"/>
        <v/>
      </c>
      <c r="Q489" s="17" t="str">
        <f t="shared" si="82"/>
        <v/>
      </c>
      <c r="Y489" s="10"/>
      <c r="Z489" s="10"/>
      <c r="AA489" s="10"/>
      <c r="AB489" s="10"/>
      <c r="AC489" s="10"/>
      <c r="AX489" s="6"/>
      <c r="AZ489" s="6"/>
      <c r="BL489" s="6"/>
    </row>
    <row r="490" spans="13:64" ht="12.75">
      <c r="M490" s="17" t="str">
        <f t="shared" si="78"/>
        <v/>
      </c>
      <c r="N490" s="17" t="str">
        <f t="shared" si="79"/>
        <v/>
      </c>
      <c r="O490" s="17" t="str">
        <f t="shared" si="80"/>
        <v/>
      </c>
      <c r="P490" s="17" t="str">
        <f t="shared" si="81"/>
        <v/>
      </c>
      <c r="Q490" s="17" t="str">
        <f t="shared" si="82"/>
        <v/>
      </c>
      <c r="Y490" s="10"/>
      <c r="Z490" s="10"/>
      <c r="AA490" s="10"/>
      <c r="AB490" s="10"/>
      <c r="AC490" s="10"/>
      <c r="AX490" s="6"/>
      <c r="AZ490" s="6"/>
      <c r="BL490" s="6"/>
    </row>
    <row r="491" spans="13:64" ht="12.75">
      <c r="M491" s="17" t="str">
        <f t="shared" si="78"/>
        <v>Salvador Alejandra</v>
      </c>
      <c r="N491" s="17" t="str">
        <f t="shared" si="79"/>
        <v>Salvador Alejandra</v>
      </c>
      <c r="O491" s="17" t="str">
        <f t="shared" si="80"/>
        <v>Salvador Alejandra</v>
      </c>
      <c r="P491" s="17" t="str">
        <f t="shared" si="81"/>
        <v/>
      </c>
      <c r="Q491" s="17" t="str">
        <f t="shared" si="82"/>
        <v/>
      </c>
      <c r="Y491" s="10"/>
      <c r="Z491" s="10"/>
      <c r="AA491" s="10"/>
      <c r="AB491" s="10"/>
      <c r="AC491" s="10"/>
      <c r="AX491" s="6"/>
      <c r="AZ491" s="6"/>
      <c r="BL491" s="6"/>
    </row>
    <row r="492" spans="13:64" ht="12.75">
      <c r="M492" s="17" t="str">
        <f t="shared" si="78"/>
        <v/>
      </c>
      <c r="N492" s="17" t="str">
        <f t="shared" si="79"/>
        <v/>
      </c>
      <c r="O492" s="17" t="str">
        <f t="shared" si="80"/>
        <v/>
      </c>
      <c r="P492" s="17" t="str">
        <f t="shared" si="81"/>
        <v/>
      </c>
      <c r="Q492" s="17" t="str">
        <f t="shared" si="82"/>
        <v/>
      </c>
      <c r="Y492" s="10"/>
      <c r="Z492" s="10"/>
      <c r="AA492" s="10"/>
      <c r="AB492" s="10"/>
      <c r="AC492" s="10"/>
      <c r="AX492" s="6"/>
      <c r="AZ492" s="6"/>
      <c r="BL492" s="6"/>
    </row>
    <row r="493" spans="13:64" ht="12.75">
      <c r="M493" s="17" t="str">
        <f t="shared" si="78"/>
        <v/>
      </c>
      <c r="N493" s="17" t="str">
        <f t="shared" si="79"/>
        <v/>
      </c>
      <c r="O493" s="17" t="str">
        <f t="shared" si="80"/>
        <v/>
      </c>
      <c r="P493" s="17" t="str">
        <f t="shared" si="81"/>
        <v/>
      </c>
      <c r="Q493" s="17" t="str">
        <f t="shared" si="82"/>
        <v/>
      </c>
      <c r="Y493" s="10"/>
      <c r="Z493" s="10"/>
      <c r="AA493" s="10"/>
      <c r="AB493" s="10"/>
      <c r="AC493" s="10"/>
      <c r="AX493" s="6"/>
      <c r="AZ493" s="6"/>
      <c r="BL493" s="6"/>
    </row>
    <row r="494" spans="13:64" ht="12.75">
      <c r="M494" s="17" t="str">
        <f t="shared" si="78"/>
        <v/>
      </c>
      <c r="N494" s="17" t="str">
        <f t="shared" si="79"/>
        <v/>
      </c>
      <c r="O494" s="17" t="str">
        <f t="shared" si="80"/>
        <v/>
      </c>
      <c r="P494" s="17" t="str">
        <f t="shared" si="81"/>
        <v/>
      </c>
      <c r="Q494" s="17" t="str">
        <f t="shared" si="82"/>
        <v/>
      </c>
      <c r="Y494" s="10"/>
      <c r="Z494" s="10"/>
      <c r="AA494" s="10"/>
      <c r="AB494" s="10"/>
      <c r="AC494" s="10"/>
      <c r="AX494" s="6"/>
      <c r="AZ494" s="6"/>
      <c r="BL494" s="6"/>
    </row>
    <row r="495" spans="13:64" ht="12.75">
      <c r="M495" s="17" t="str">
        <f t="shared" si="78"/>
        <v/>
      </c>
      <c r="N495" s="17" t="str">
        <f t="shared" si="79"/>
        <v/>
      </c>
      <c r="O495" s="17" t="str">
        <f t="shared" si="80"/>
        <v/>
      </c>
      <c r="P495" s="17" t="str">
        <f t="shared" si="81"/>
        <v/>
      </c>
      <c r="Q495" s="17" t="str">
        <f t="shared" si="82"/>
        <v/>
      </c>
      <c r="Y495" s="10"/>
      <c r="Z495" s="10"/>
      <c r="AA495" s="10"/>
      <c r="AB495" s="10"/>
      <c r="AC495" s="10"/>
      <c r="AX495" s="6"/>
      <c r="AZ495" s="6"/>
      <c r="BL495" s="6"/>
    </row>
    <row r="496" spans="13:64" ht="12.75">
      <c r="M496" s="17" t="str">
        <f t="shared" si="78"/>
        <v/>
      </c>
      <c r="N496" s="17" t="str">
        <f t="shared" si="79"/>
        <v/>
      </c>
      <c r="O496" s="17" t="str">
        <f t="shared" si="80"/>
        <v/>
      </c>
      <c r="P496" s="17" t="str">
        <f t="shared" si="81"/>
        <v/>
      </c>
      <c r="Q496" s="17" t="str">
        <f t="shared" si="82"/>
        <v/>
      </c>
      <c r="Y496" s="10"/>
      <c r="Z496" s="10"/>
      <c r="AA496" s="10"/>
      <c r="AB496" s="10"/>
      <c r="AC496" s="10"/>
      <c r="AX496" s="6"/>
      <c r="AZ496" s="6"/>
      <c r="BL496" s="6"/>
    </row>
    <row r="497" spans="13:64" ht="12.75">
      <c r="M497" s="17" t="str">
        <f t="shared" si="78"/>
        <v/>
      </c>
      <c r="N497" s="17" t="str">
        <f t="shared" si="79"/>
        <v/>
      </c>
      <c r="O497" s="17" t="str">
        <f t="shared" si="80"/>
        <v/>
      </c>
      <c r="P497" s="17" t="str">
        <f t="shared" si="81"/>
        <v/>
      </c>
      <c r="Q497" s="17" t="str">
        <f t="shared" si="82"/>
        <v/>
      </c>
      <c r="Y497" s="10"/>
      <c r="Z497" s="10"/>
      <c r="AA497" s="10"/>
      <c r="AB497" s="10"/>
      <c r="AC497" s="10"/>
      <c r="AX497" s="6"/>
      <c r="AZ497" s="6"/>
      <c r="BL497" s="6"/>
    </row>
    <row r="498" spans="13:64" ht="12.75">
      <c r="M498" s="17" t="str">
        <f t="shared" si="78"/>
        <v/>
      </c>
      <c r="N498" s="17" t="str">
        <f t="shared" si="79"/>
        <v/>
      </c>
      <c r="O498" s="17" t="str">
        <f t="shared" si="80"/>
        <v/>
      </c>
      <c r="P498" s="17" t="str">
        <f t="shared" si="81"/>
        <v/>
      </c>
      <c r="Q498" s="17" t="str">
        <f t="shared" si="82"/>
        <v/>
      </c>
      <c r="Y498" s="10"/>
      <c r="Z498" s="10"/>
      <c r="AA498" s="10"/>
      <c r="AB498" s="10"/>
      <c r="AC498" s="10"/>
      <c r="AX498" s="6"/>
      <c r="AZ498" s="6"/>
      <c r="BL498" s="6"/>
    </row>
    <row r="499" spans="13:64" ht="12.75">
      <c r="M499" s="17" t="str">
        <f t="shared" si="78"/>
        <v/>
      </c>
      <c r="N499" s="17" t="str">
        <f t="shared" si="79"/>
        <v/>
      </c>
      <c r="O499" s="17" t="str">
        <f t="shared" si="80"/>
        <v/>
      </c>
      <c r="P499" s="17" t="str">
        <f t="shared" si="81"/>
        <v/>
      </c>
      <c r="Q499" s="17" t="str">
        <f t="shared" si="82"/>
        <v/>
      </c>
      <c r="Y499" s="10"/>
      <c r="Z499" s="10"/>
      <c r="AA499" s="10"/>
      <c r="AB499" s="10"/>
      <c r="AC499" s="10"/>
      <c r="AX499" s="6"/>
      <c r="AZ499" s="6"/>
      <c r="BL499" s="6"/>
    </row>
    <row r="500" spans="13:64" ht="12.75">
      <c r="M500" s="17" t="str">
        <f t="shared" si="78"/>
        <v/>
      </c>
      <c r="N500" s="17" t="str">
        <f t="shared" si="79"/>
        <v/>
      </c>
      <c r="O500" s="17" t="str">
        <f t="shared" si="80"/>
        <v/>
      </c>
      <c r="P500" s="17" t="str">
        <f t="shared" si="81"/>
        <v/>
      </c>
      <c r="Q500" s="17" t="str">
        <f t="shared" si="82"/>
        <v/>
      </c>
      <c r="Y500" s="10"/>
      <c r="Z500" s="10"/>
      <c r="AA500" s="10"/>
      <c r="AB500" s="10"/>
      <c r="AC500" s="10"/>
      <c r="AX500" s="6"/>
      <c r="AZ500" s="6"/>
      <c r="BL500" s="6"/>
    </row>
    <row r="501" spans="13:64" ht="12.75">
      <c r="M501" s="17" t="str">
        <f t="shared" si="78"/>
        <v/>
      </c>
      <c r="N501" s="17" t="str">
        <f t="shared" si="79"/>
        <v/>
      </c>
      <c r="O501" s="17" t="str">
        <f t="shared" si="80"/>
        <v/>
      </c>
      <c r="P501" s="17" t="str">
        <f t="shared" si="81"/>
        <v/>
      </c>
      <c r="Q501" s="17" t="str">
        <f t="shared" si="82"/>
        <v/>
      </c>
      <c r="Y501" s="10"/>
      <c r="Z501" s="10"/>
      <c r="AA501" s="10"/>
      <c r="AB501" s="10"/>
      <c r="AC501" s="10"/>
      <c r="AX501" s="6"/>
      <c r="AZ501" s="6"/>
      <c r="BL501" s="6"/>
    </row>
    <row r="502" spans="13:64" ht="12.75">
      <c r="M502" s="17" t="str">
        <f t="shared" si="78"/>
        <v/>
      </c>
      <c r="N502" s="17" t="str">
        <f t="shared" si="79"/>
        <v/>
      </c>
      <c r="O502" s="17" t="str">
        <f t="shared" si="80"/>
        <v/>
      </c>
      <c r="P502" s="17" t="str">
        <f t="shared" si="81"/>
        <v/>
      </c>
      <c r="Q502" s="17" t="str">
        <f t="shared" si="82"/>
        <v/>
      </c>
      <c r="Y502" s="10"/>
      <c r="Z502" s="10"/>
      <c r="AA502" s="10"/>
      <c r="AB502" s="10"/>
      <c r="AC502" s="10"/>
      <c r="AX502" s="6"/>
      <c r="AZ502" s="6"/>
      <c r="BL502" s="6"/>
    </row>
    <row r="503" spans="13:64" ht="12.75">
      <c r="M503" s="17" t="str">
        <f t="shared" si="78"/>
        <v/>
      </c>
      <c r="N503" s="17" t="str">
        <f t="shared" si="79"/>
        <v/>
      </c>
      <c r="O503" s="17" t="str">
        <f t="shared" si="80"/>
        <v/>
      </c>
      <c r="P503" s="17" t="str">
        <f t="shared" si="81"/>
        <v/>
      </c>
      <c r="Q503" s="17" t="str">
        <f t="shared" si="82"/>
        <v/>
      </c>
      <c r="Y503" s="10"/>
      <c r="Z503" s="10"/>
      <c r="AA503" s="10"/>
      <c r="AB503" s="10"/>
      <c r="AC503" s="10"/>
      <c r="AX503" s="6"/>
      <c r="AZ503" s="6"/>
      <c r="BL503" s="6"/>
    </row>
    <row r="504" spans="13:64" ht="12.75">
      <c r="M504" s="17" t="str">
        <f t="shared" si="78"/>
        <v/>
      </c>
      <c r="N504" s="17" t="str">
        <f t="shared" si="79"/>
        <v/>
      </c>
      <c r="O504" s="17" t="str">
        <f t="shared" si="80"/>
        <v/>
      </c>
      <c r="P504" s="17" t="str">
        <f t="shared" si="81"/>
        <v/>
      </c>
      <c r="Q504" s="17" t="str">
        <f t="shared" si="82"/>
        <v/>
      </c>
      <c r="Y504" s="10"/>
      <c r="Z504" s="10"/>
      <c r="AA504" s="10"/>
      <c r="AB504" s="10"/>
      <c r="AC504" s="10"/>
      <c r="AX504" s="6"/>
      <c r="AZ504" s="6"/>
      <c r="BL504" s="6"/>
    </row>
    <row r="505" spans="13:64" ht="12.75">
      <c r="Y505" s="10"/>
      <c r="Z505" s="10"/>
      <c r="AA505" s="10"/>
      <c r="AB505" s="10"/>
      <c r="AC505" s="10"/>
      <c r="AX505" s="6"/>
      <c r="AZ505" s="6"/>
      <c r="BL505" s="6"/>
    </row>
    <row r="506" spans="13:64" ht="12.75">
      <c r="Y506" s="10"/>
      <c r="Z506" s="10"/>
      <c r="AA506" s="10"/>
      <c r="AB506" s="10"/>
      <c r="AC506" s="10"/>
      <c r="AX506" s="6"/>
      <c r="AZ506" s="6"/>
      <c r="BL506" s="6"/>
    </row>
    <row r="507" spans="13:64" ht="12.75">
      <c r="Y507" s="10"/>
      <c r="Z507" s="10"/>
      <c r="AA507" s="10"/>
      <c r="AB507" s="10"/>
      <c r="AC507" s="10"/>
      <c r="AX507" s="6"/>
      <c r="AZ507" s="6"/>
      <c r="BL507" s="6"/>
    </row>
    <row r="508" spans="13:64" ht="12.75">
      <c r="Y508" s="10"/>
      <c r="Z508" s="10"/>
      <c r="AA508" s="10"/>
      <c r="AB508" s="10"/>
      <c r="AC508" s="10"/>
      <c r="AX508" s="6"/>
      <c r="AZ508" s="6"/>
      <c r="BL508" s="6"/>
    </row>
    <row r="509" spans="13:64" ht="12.75">
      <c r="Y509" s="10"/>
      <c r="Z509" s="10"/>
      <c r="AA509" s="10"/>
      <c r="AB509" s="10"/>
      <c r="AC509" s="10"/>
      <c r="AX509" s="6"/>
      <c r="AZ509" s="6"/>
      <c r="BL509" s="6"/>
    </row>
    <row r="510" spans="13:64" ht="12.75">
      <c r="Y510" s="10"/>
      <c r="Z510" s="10"/>
      <c r="AA510" s="10"/>
      <c r="AB510" s="10"/>
      <c r="AC510" s="10"/>
      <c r="AX510" s="6"/>
      <c r="AZ510" s="6"/>
      <c r="BL510" s="6"/>
    </row>
    <row r="511" spans="13:64" ht="12.75">
      <c r="Y511" s="10"/>
      <c r="Z511" s="10"/>
      <c r="AA511" s="10"/>
      <c r="AB511" s="10"/>
      <c r="AC511" s="10"/>
      <c r="AX511" s="6"/>
      <c r="AZ511" s="6"/>
      <c r="BL511" s="6"/>
    </row>
    <row r="512" spans="13:64" ht="12.75">
      <c r="Y512" s="10"/>
      <c r="Z512" s="10"/>
      <c r="AA512" s="10"/>
      <c r="AB512" s="10"/>
      <c r="AC512" s="10"/>
      <c r="AX512" s="6"/>
      <c r="AZ512" s="6"/>
      <c r="BL512" s="6"/>
    </row>
    <row r="513" spans="25:64" ht="12.75">
      <c r="Y513" s="10"/>
      <c r="Z513" s="10"/>
      <c r="AA513" s="10"/>
      <c r="AB513" s="10"/>
      <c r="AC513" s="10"/>
      <c r="AX513" s="6"/>
      <c r="AZ513" s="6"/>
      <c r="BL513" s="6"/>
    </row>
    <row r="514" spans="25:64" ht="12.75">
      <c r="Y514" s="10"/>
      <c r="Z514" s="10"/>
      <c r="AA514" s="10"/>
      <c r="AB514" s="10"/>
      <c r="AC514" s="10"/>
      <c r="AX514" s="6"/>
      <c r="AZ514" s="6"/>
      <c r="BL514" s="6"/>
    </row>
    <row r="515" spans="25:64" ht="12.75">
      <c r="Y515" s="10"/>
      <c r="Z515" s="10"/>
      <c r="AA515" s="10"/>
      <c r="AB515" s="10"/>
      <c r="AC515" s="10"/>
      <c r="AX515" s="6"/>
      <c r="AZ515" s="6"/>
      <c r="BL515" s="6"/>
    </row>
    <row r="516" spans="25:64" ht="12.75">
      <c r="Y516" s="10"/>
      <c r="Z516" s="10"/>
      <c r="AA516" s="10"/>
      <c r="AB516" s="10"/>
      <c r="AC516" s="10"/>
      <c r="AX516" s="6"/>
      <c r="AZ516" s="6"/>
      <c r="BL516" s="6"/>
    </row>
    <row r="517" spans="25:64" ht="12.75">
      <c r="Y517" s="10"/>
      <c r="Z517" s="10"/>
      <c r="AA517" s="10"/>
      <c r="AB517" s="10"/>
      <c r="AC517" s="10"/>
      <c r="AX517" s="6"/>
      <c r="AZ517" s="6"/>
      <c r="BL517" s="6"/>
    </row>
    <row r="518" spans="25:64" ht="12.75">
      <c r="Y518" s="10"/>
      <c r="Z518" s="10"/>
      <c r="AA518" s="10"/>
      <c r="AB518" s="10"/>
      <c r="AC518" s="10"/>
      <c r="AX518" s="6"/>
      <c r="AZ518" s="6"/>
      <c r="BL518" s="6"/>
    </row>
    <row r="519" spans="25:64" ht="12.75">
      <c r="Y519" s="10"/>
      <c r="Z519" s="10"/>
      <c r="AA519" s="10"/>
      <c r="AB519" s="10"/>
      <c r="AC519" s="10"/>
      <c r="AX519" s="6"/>
      <c r="AZ519" s="6"/>
      <c r="BL519" s="6"/>
    </row>
    <row r="520" spans="25:64" ht="12.75">
      <c r="Y520" s="10"/>
      <c r="Z520" s="10"/>
      <c r="AA520" s="10"/>
      <c r="AB520" s="10"/>
      <c r="AC520" s="10"/>
      <c r="AX520" s="6"/>
      <c r="AZ520" s="6"/>
      <c r="BL520" s="6"/>
    </row>
    <row r="521" spans="25:64" ht="12.75">
      <c r="Y521" s="10"/>
      <c r="Z521" s="10"/>
      <c r="AA521" s="10"/>
      <c r="AB521" s="10"/>
      <c r="AC521" s="10"/>
      <c r="AX521" s="6"/>
      <c r="AZ521" s="6"/>
      <c r="BL521" s="6"/>
    </row>
    <row r="522" spans="25:64" ht="12.75">
      <c r="Y522" s="10"/>
      <c r="Z522" s="10"/>
      <c r="AA522" s="10"/>
      <c r="AB522" s="10"/>
      <c r="AC522" s="10"/>
      <c r="AX522" s="6"/>
      <c r="AZ522" s="6"/>
      <c r="BL522" s="6"/>
    </row>
    <row r="523" spans="25:64" ht="12.75">
      <c r="Y523" s="10"/>
      <c r="Z523" s="10"/>
      <c r="AA523" s="10"/>
      <c r="AB523" s="10"/>
      <c r="AC523" s="10"/>
      <c r="AX523" s="6"/>
      <c r="AZ523" s="6"/>
      <c r="BL523" s="6"/>
    </row>
    <row r="524" spans="25:64" ht="12.75">
      <c r="Y524" s="10"/>
      <c r="Z524" s="10"/>
      <c r="AA524" s="10"/>
      <c r="AB524" s="10"/>
      <c r="AC524" s="10"/>
      <c r="AX524" s="6"/>
      <c r="AZ524" s="6"/>
      <c r="BL524" s="6"/>
    </row>
    <row r="525" spans="25:64" ht="12.75">
      <c r="Y525" s="10"/>
      <c r="Z525" s="10"/>
      <c r="AA525" s="10"/>
      <c r="AB525" s="10"/>
      <c r="AC525" s="10"/>
      <c r="AX525" s="6"/>
      <c r="AZ525" s="6"/>
      <c r="BL525" s="6"/>
    </row>
    <row r="526" spans="25:64" ht="12.75">
      <c r="Y526" s="10"/>
      <c r="Z526" s="10"/>
      <c r="AA526" s="10"/>
      <c r="AB526" s="10"/>
      <c r="AC526" s="10"/>
      <c r="AX526" s="6"/>
      <c r="AZ526" s="6"/>
      <c r="BL526" s="6"/>
    </row>
    <row r="527" spans="25:64" ht="12.75">
      <c r="Y527" s="10"/>
      <c r="Z527" s="10"/>
      <c r="AA527" s="10"/>
      <c r="AB527" s="10"/>
      <c r="AC527" s="10"/>
      <c r="AX527" s="6"/>
      <c r="AZ527" s="6"/>
      <c r="BL527" s="6"/>
    </row>
    <row r="528" spans="25:64" ht="12.75">
      <c r="Y528" s="10"/>
      <c r="Z528" s="10"/>
      <c r="AA528" s="10"/>
      <c r="AB528" s="10"/>
      <c r="AC528" s="10"/>
      <c r="AX528" s="6"/>
      <c r="AZ528" s="6"/>
      <c r="BL528" s="6"/>
    </row>
    <row r="529" spans="25:64" ht="12.75">
      <c r="Y529" s="10"/>
      <c r="Z529" s="10"/>
      <c r="AA529" s="10"/>
      <c r="AB529" s="10"/>
      <c r="AC529" s="10"/>
      <c r="AX529" s="6"/>
      <c r="AZ529" s="6"/>
      <c r="BL529" s="6"/>
    </row>
    <row r="530" spans="25:64" ht="12.75">
      <c r="Y530" s="10"/>
      <c r="Z530" s="10"/>
      <c r="AA530" s="10"/>
      <c r="AB530" s="10"/>
      <c r="AC530" s="10"/>
      <c r="AX530" s="6"/>
      <c r="AZ530" s="6"/>
      <c r="BL530" s="6"/>
    </row>
    <row r="531" spans="25:64" ht="12.75">
      <c r="Y531" s="10"/>
      <c r="Z531" s="10"/>
      <c r="AA531" s="10"/>
      <c r="AB531" s="10"/>
      <c r="AC531" s="10"/>
      <c r="AX531" s="6"/>
      <c r="AZ531" s="6"/>
      <c r="BL531" s="6"/>
    </row>
    <row r="532" spans="25:64" ht="12.75">
      <c r="Y532" s="10"/>
      <c r="Z532" s="10"/>
      <c r="AA532" s="10"/>
      <c r="AB532" s="10"/>
      <c r="AC532" s="10"/>
      <c r="AX532" s="6"/>
      <c r="AZ532" s="6"/>
      <c r="BL532" s="6"/>
    </row>
    <row r="533" spans="25:64" ht="12.75">
      <c r="Y533" s="10"/>
      <c r="Z533" s="10"/>
      <c r="AA533" s="10"/>
      <c r="AB533" s="10"/>
      <c r="AC533" s="10"/>
      <c r="AX533" s="6"/>
      <c r="AZ533" s="6"/>
      <c r="BL533" s="6"/>
    </row>
    <row r="534" spans="25:64" ht="12.75">
      <c r="AX534" s="6"/>
      <c r="AZ534" s="6"/>
      <c r="BL534" s="6"/>
    </row>
    <row r="535" spans="25:64" ht="12.75">
      <c r="AX535" s="6"/>
      <c r="AZ535" s="6"/>
      <c r="BL535" s="6"/>
    </row>
    <row r="536" spans="25:64" ht="12.75">
      <c r="AX536" s="6"/>
      <c r="AZ536" s="6"/>
      <c r="BL536" s="6"/>
    </row>
    <row r="537" spans="25:64" ht="12.75">
      <c r="AX537" s="6"/>
      <c r="AZ537" s="6"/>
      <c r="BL537" s="6"/>
    </row>
    <row r="538" spans="25:64" ht="12.75">
      <c r="AX538" s="6"/>
      <c r="AZ538" s="6"/>
      <c r="BL538" s="6"/>
    </row>
    <row r="539" spans="25:64" ht="12.75">
      <c r="AX539" s="6"/>
      <c r="AZ539" s="6"/>
      <c r="BL539" s="6"/>
    </row>
    <row r="540" spans="25:64" ht="12.75">
      <c r="AX540" s="6"/>
      <c r="AZ540" s="6"/>
      <c r="BL540" s="6"/>
    </row>
    <row r="541" spans="25:64" ht="12.75">
      <c r="AX541" s="6"/>
      <c r="AZ541" s="6"/>
      <c r="BL541" s="6"/>
    </row>
    <row r="542" spans="25:64" ht="12.75">
      <c r="AX542" s="6"/>
      <c r="AZ542" s="6"/>
      <c r="BL542" s="6"/>
    </row>
    <row r="543" spans="25:64" ht="12.75">
      <c r="AX543" s="6"/>
      <c r="AZ543" s="6"/>
      <c r="BL543" s="6"/>
    </row>
    <row r="544" spans="25:64" ht="12.75">
      <c r="AX544" s="6"/>
      <c r="AZ544" s="6"/>
      <c r="BL544" s="6"/>
    </row>
    <row r="545" spans="50:64" ht="12.75">
      <c r="AX545" s="6"/>
      <c r="AZ545" s="6"/>
      <c r="BL545" s="6"/>
    </row>
    <row r="546" spans="50:64" ht="12.75">
      <c r="AX546" s="6"/>
      <c r="AZ546" s="6"/>
      <c r="BL546" s="6"/>
    </row>
    <row r="547" spans="50:64" ht="12.75">
      <c r="AX547" s="6"/>
      <c r="AZ547" s="6"/>
      <c r="BL547" s="6"/>
    </row>
    <row r="548" spans="50:64" ht="12.75">
      <c r="AX548" s="6"/>
      <c r="AZ548" s="6"/>
      <c r="BL548" s="6"/>
    </row>
    <row r="549" spans="50:64" ht="12.75">
      <c r="AX549" s="6"/>
      <c r="AZ549" s="6"/>
      <c r="BL549" s="6"/>
    </row>
    <row r="550" spans="50:64" ht="12.75">
      <c r="AX550" s="6"/>
      <c r="AZ550" s="6"/>
      <c r="BL550" s="6"/>
    </row>
    <row r="551" spans="50:64" ht="12.75">
      <c r="AX551" s="6"/>
      <c r="AZ551" s="6"/>
      <c r="BL551" s="6"/>
    </row>
    <row r="552" spans="50:64" ht="12.75">
      <c r="AX552" s="6"/>
      <c r="AZ552" s="6"/>
      <c r="BL552" s="6"/>
    </row>
    <row r="553" spans="50:64" ht="12.75">
      <c r="AX553" s="6"/>
      <c r="AZ553" s="6"/>
      <c r="BL553" s="6"/>
    </row>
    <row r="554" spans="50:64" ht="12.75">
      <c r="AX554" s="6"/>
      <c r="AZ554" s="6"/>
      <c r="BL554" s="6"/>
    </row>
    <row r="555" spans="50:64" ht="12.75">
      <c r="AX555" s="6"/>
      <c r="AZ555" s="6"/>
      <c r="BL555" s="6"/>
    </row>
    <row r="556" spans="50:64" ht="12.75">
      <c r="AX556" s="6"/>
      <c r="AZ556" s="6"/>
      <c r="BL556" s="6"/>
    </row>
    <row r="557" spans="50:64" ht="12.75">
      <c r="AX557" s="6"/>
      <c r="AZ557" s="6"/>
      <c r="BL557" s="6"/>
    </row>
    <row r="558" spans="50:64" ht="12.75">
      <c r="AX558" s="6"/>
      <c r="AZ558" s="6"/>
      <c r="BL558" s="6"/>
    </row>
    <row r="559" spans="50:64" ht="12.75">
      <c r="AX559" s="6"/>
      <c r="AZ559" s="6"/>
      <c r="BL559" s="6"/>
    </row>
    <row r="560" spans="50:64" ht="12.75">
      <c r="AX560" s="6"/>
      <c r="AZ560" s="6"/>
      <c r="BL560" s="6"/>
    </row>
    <row r="561" spans="50:64" ht="12.75">
      <c r="AX561" s="6"/>
      <c r="AZ561" s="6"/>
      <c r="BL561" s="6"/>
    </row>
    <row r="562" spans="50:64" ht="12.75">
      <c r="AX562" s="6"/>
      <c r="AZ562" s="6"/>
      <c r="BL562" s="6"/>
    </row>
    <row r="563" spans="50:64" ht="12.75">
      <c r="AX563" s="6"/>
      <c r="AZ563" s="6"/>
      <c r="BL563" s="6"/>
    </row>
    <row r="564" spans="50:64" ht="12.75">
      <c r="AX564" s="6"/>
      <c r="AZ564" s="6"/>
      <c r="BL564" s="6"/>
    </row>
    <row r="565" spans="50:64" ht="12.75">
      <c r="AX565" s="6"/>
      <c r="AZ565" s="6"/>
      <c r="BL565" s="6"/>
    </row>
    <row r="566" spans="50:64" ht="12.75">
      <c r="AX566" s="6"/>
      <c r="AZ566" s="6"/>
      <c r="BL566" s="6"/>
    </row>
    <row r="567" spans="50:64" ht="12.75">
      <c r="AX567" s="6"/>
      <c r="AZ567" s="6"/>
      <c r="BL567" s="6"/>
    </row>
    <row r="568" spans="50:64" ht="12.75">
      <c r="AX568" s="6"/>
      <c r="AZ568" s="6"/>
      <c r="BL568" s="6"/>
    </row>
    <row r="569" spans="50:64" ht="12.75">
      <c r="AX569" s="6"/>
      <c r="AZ569" s="6"/>
      <c r="BL569" s="6"/>
    </row>
    <row r="570" spans="50:64" ht="12.75">
      <c r="AX570" s="6"/>
      <c r="AZ570" s="6"/>
      <c r="BL570" s="6"/>
    </row>
    <row r="571" spans="50:64" ht="12.75">
      <c r="AX571" s="6"/>
      <c r="AZ571" s="6"/>
      <c r="BL571" s="6"/>
    </row>
    <row r="572" spans="50:64" ht="12.75">
      <c r="AX572" s="6"/>
      <c r="AZ572" s="6"/>
      <c r="BL572" s="6"/>
    </row>
    <row r="573" spans="50:64" ht="12.75">
      <c r="AX573" s="6"/>
      <c r="AZ573" s="6"/>
      <c r="BL573" s="6"/>
    </row>
    <row r="574" spans="50:64" ht="12.75">
      <c r="AX574" s="6"/>
      <c r="AZ574" s="6"/>
      <c r="BL574" s="6"/>
    </row>
    <row r="575" spans="50:64" ht="12.75">
      <c r="AX575" s="6"/>
      <c r="AZ575" s="6"/>
      <c r="BL575" s="6"/>
    </row>
    <row r="576" spans="50:64" ht="12.75">
      <c r="AX576" s="6"/>
      <c r="AZ576" s="6"/>
      <c r="BL576" s="6"/>
    </row>
    <row r="577" spans="50:64" ht="12.75">
      <c r="AX577" s="6"/>
      <c r="AZ577" s="6"/>
      <c r="BL577" s="6"/>
    </row>
    <row r="578" spans="50:64" ht="12.75">
      <c r="AX578" s="6"/>
      <c r="AZ578" s="6"/>
      <c r="BL578" s="6"/>
    </row>
    <row r="579" spans="50:64" ht="12.75">
      <c r="AX579" s="6"/>
      <c r="AZ579" s="6"/>
      <c r="BL579" s="6"/>
    </row>
    <row r="580" spans="50:64" ht="12.75">
      <c r="AX580" s="6"/>
      <c r="AZ580" s="6"/>
      <c r="BL580" s="6"/>
    </row>
    <row r="581" spans="50:64" ht="12.75">
      <c r="AX581" s="6"/>
      <c r="AZ581" s="6"/>
      <c r="BL581" s="6"/>
    </row>
    <row r="582" spans="50:64" ht="12.75">
      <c r="AX582" s="6"/>
      <c r="AZ582" s="6"/>
      <c r="BL582" s="6"/>
    </row>
    <row r="583" spans="50:64" ht="12.75">
      <c r="AX583" s="6"/>
      <c r="AZ583" s="6"/>
      <c r="BL583" s="6"/>
    </row>
    <row r="584" spans="50:64" ht="12.75">
      <c r="AX584" s="6"/>
      <c r="AZ584" s="6"/>
      <c r="BL584" s="6"/>
    </row>
    <row r="585" spans="50:64" ht="12.75">
      <c r="AX585" s="6"/>
      <c r="AZ585" s="6"/>
      <c r="BL585" s="6"/>
    </row>
    <row r="586" spans="50:64" ht="12.75">
      <c r="AX586" s="6"/>
      <c r="AZ586" s="6"/>
      <c r="BL586" s="6"/>
    </row>
    <row r="587" spans="50:64" ht="12.75">
      <c r="AX587" s="6"/>
      <c r="AZ587" s="6"/>
      <c r="BL587" s="6"/>
    </row>
    <row r="588" spans="50:64" ht="12.75">
      <c r="AX588" s="6"/>
      <c r="AZ588" s="6"/>
      <c r="BL588" s="6"/>
    </row>
    <row r="589" spans="50:64" ht="12.75">
      <c r="AX589" s="6"/>
      <c r="AZ589" s="6"/>
      <c r="BL589" s="6"/>
    </row>
    <row r="590" spans="50:64" ht="12.75">
      <c r="AX590" s="6"/>
      <c r="AZ590" s="6"/>
      <c r="BL590" s="6"/>
    </row>
    <row r="591" spans="50:64" ht="12.75">
      <c r="AX591" s="6"/>
      <c r="AZ591" s="6"/>
      <c r="BL591" s="6"/>
    </row>
    <row r="592" spans="50:64" ht="12.75">
      <c r="AX592" s="6"/>
      <c r="AZ592" s="6"/>
      <c r="BL592" s="6"/>
    </row>
    <row r="593" spans="50:64" ht="12.75">
      <c r="AX593" s="6"/>
      <c r="AZ593" s="6"/>
      <c r="BL593" s="6"/>
    </row>
    <row r="594" spans="50:64" ht="12.75">
      <c r="AX594" s="6"/>
      <c r="AZ594" s="6"/>
      <c r="BL594" s="6"/>
    </row>
    <row r="595" spans="50:64" ht="12.75">
      <c r="AX595" s="6"/>
      <c r="AZ595" s="6"/>
      <c r="BL595" s="6"/>
    </row>
    <row r="596" spans="50:64" ht="12.75">
      <c r="AX596" s="6"/>
      <c r="AZ596" s="6"/>
      <c r="BL596" s="6"/>
    </row>
    <row r="597" spans="50:64" ht="12.75">
      <c r="AX597" s="6"/>
      <c r="AZ597" s="6"/>
      <c r="BL597" s="6"/>
    </row>
    <row r="598" spans="50:64" ht="12.75">
      <c r="AX598" s="6"/>
      <c r="AZ598" s="6"/>
      <c r="BL598" s="6"/>
    </row>
    <row r="599" spans="50:64" ht="12.75">
      <c r="AX599" s="6"/>
      <c r="AZ599" s="6"/>
      <c r="BL599" s="6"/>
    </row>
    <row r="600" spans="50:64" ht="12.75">
      <c r="AX600" s="6"/>
      <c r="AZ600" s="6"/>
      <c r="BL600" s="6"/>
    </row>
    <row r="601" spans="50:64" ht="12.75">
      <c r="AX601" s="6"/>
      <c r="AZ601" s="6"/>
      <c r="BL601" s="6"/>
    </row>
    <row r="602" spans="50:64" ht="12.75">
      <c r="AX602" s="6"/>
      <c r="AZ602" s="6"/>
      <c r="BL602" s="6"/>
    </row>
    <row r="603" spans="50:64" ht="12.75">
      <c r="AX603" s="6"/>
      <c r="AZ603" s="6"/>
      <c r="BL603" s="6"/>
    </row>
    <row r="604" spans="50:64" ht="12.75">
      <c r="AX604" s="6"/>
      <c r="AZ604" s="6"/>
      <c r="BL604" s="6"/>
    </row>
    <row r="605" spans="50:64" ht="12.75">
      <c r="AX605" s="6"/>
      <c r="AZ605" s="6"/>
      <c r="BL605" s="6"/>
    </row>
    <row r="606" spans="50:64" ht="12.75">
      <c r="AX606" s="6"/>
      <c r="AZ606" s="6"/>
      <c r="BL606" s="6"/>
    </row>
    <row r="607" spans="50:64" ht="12.75">
      <c r="AX607" s="6"/>
      <c r="AZ607" s="6"/>
      <c r="BL607" s="6"/>
    </row>
    <row r="608" spans="50:64" ht="12.75">
      <c r="AX608" s="6"/>
      <c r="AZ608" s="6"/>
      <c r="BL608" s="6"/>
    </row>
    <row r="609" spans="50:64" ht="12.75">
      <c r="AX609" s="6"/>
      <c r="AZ609" s="6"/>
      <c r="BL609" s="6"/>
    </row>
    <row r="610" spans="50:64" ht="12.75">
      <c r="AX610" s="6"/>
      <c r="AZ610" s="6"/>
      <c r="BL610" s="6"/>
    </row>
    <row r="611" spans="50:64" ht="12.75">
      <c r="AX611" s="6"/>
      <c r="AZ611" s="6"/>
      <c r="BL611" s="6"/>
    </row>
    <row r="612" spans="50:64" ht="12.75">
      <c r="AX612" s="6"/>
      <c r="AZ612" s="6"/>
      <c r="BL612" s="6"/>
    </row>
    <row r="613" spans="50:64" ht="12.75">
      <c r="AX613" s="6"/>
      <c r="AZ613" s="6"/>
      <c r="BL613" s="6"/>
    </row>
    <row r="614" spans="50:64" ht="12.75">
      <c r="AX614" s="6"/>
      <c r="AZ614" s="6"/>
      <c r="BL614" s="6"/>
    </row>
    <row r="615" spans="50:64" ht="12.75">
      <c r="AX615" s="6"/>
      <c r="AZ615" s="6"/>
      <c r="BL615" s="6"/>
    </row>
    <row r="616" spans="50:64" ht="12.75">
      <c r="AX616" s="6"/>
      <c r="AZ616" s="6"/>
      <c r="BL616" s="6"/>
    </row>
    <row r="617" spans="50:64" ht="12.75">
      <c r="AX617" s="6"/>
      <c r="AZ617" s="6"/>
      <c r="BL617" s="6"/>
    </row>
    <row r="618" spans="50:64" ht="12.75">
      <c r="AX618" s="6"/>
      <c r="AZ618" s="6"/>
      <c r="BL618" s="6"/>
    </row>
    <row r="619" spans="50:64" ht="12.75">
      <c r="AX619" s="6"/>
      <c r="AZ619" s="6"/>
      <c r="BL619" s="6"/>
    </row>
    <row r="620" spans="50:64" ht="12.75">
      <c r="AX620" s="6"/>
      <c r="AZ620" s="6"/>
      <c r="BL620" s="6"/>
    </row>
    <row r="621" spans="50:64" ht="12.75">
      <c r="AX621" s="6"/>
      <c r="AZ621" s="6"/>
      <c r="BL621" s="6"/>
    </row>
    <row r="622" spans="50:64" ht="12.75">
      <c r="AX622" s="6"/>
      <c r="AZ622" s="6"/>
      <c r="BL622" s="6"/>
    </row>
    <row r="623" spans="50:64" ht="12.75">
      <c r="AX623" s="6"/>
      <c r="AZ623" s="6"/>
      <c r="BL623" s="6"/>
    </row>
    <row r="624" spans="50:64" ht="12.75">
      <c r="AX624" s="6"/>
      <c r="AZ624" s="6"/>
      <c r="BL624" s="6"/>
    </row>
    <row r="625" spans="50:64" ht="12.75">
      <c r="AX625" s="6"/>
      <c r="AZ625" s="6"/>
      <c r="BL625" s="6"/>
    </row>
    <row r="626" spans="50:64" ht="12.75">
      <c r="AX626" s="6"/>
      <c r="AZ626" s="6"/>
      <c r="BL626" s="6"/>
    </row>
    <row r="627" spans="50:64" ht="12.75">
      <c r="AX627" s="6"/>
      <c r="AZ627" s="6"/>
      <c r="BL627" s="6"/>
    </row>
    <row r="628" spans="50:64" ht="12.75">
      <c r="AX628" s="6"/>
      <c r="AZ628" s="6"/>
      <c r="BL628" s="6"/>
    </row>
    <row r="629" spans="50:64" ht="12.75">
      <c r="AX629" s="6"/>
      <c r="AZ629" s="6"/>
      <c r="BL629" s="6"/>
    </row>
    <row r="630" spans="50:64" ht="12.75">
      <c r="AX630" s="6"/>
      <c r="AZ630" s="6"/>
      <c r="BL630" s="6"/>
    </row>
    <row r="631" spans="50:64" ht="12.75">
      <c r="AX631" s="6"/>
      <c r="AZ631" s="6"/>
      <c r="BL631" s="6"/>
    </row>
    <row r="632" spans="50:64" ht="12.75">
      <c r="AX632" s="6"/>
      <c r="AZ632" s="6"/>
      <c r="BL632" s="6"/>
    </row>
    <row r="633" spans="50:64" ht="12.75">
      <c r="AX633" s="6"/>
      <c r="AZ633" s="6"/>
      <c r="BL633" s="6"/>
    </row>
    <row r="634" spans="50:64" ht="12.75">
      <c r="AX634" s="6"/>
      <c r="AZ634" s="6"/>
      <c r="BL634" s="6"/>
    </row>
    <row r="635" spans="50:64" ht="12.75">
      <c r="AX635" s="6"/>
      <c r="AZ635" s="6"/>
      <c r="BL635" s="6"/>
    </row>
    <row r="636" spans="50:64" ht="12.75">
      <c r="AX636" s="6"/>
      <c r="AZ636" s="6"/>
      <c r="BL636" s="6"/>
    </row>
    <row r="637" spans="50:64" ht="12.75">
      <c r="AX637" s="6"/>
      <c r="AZ637" s="6"/>
      <c r="BL637" s="6"/>
    </row>
    <row r="638" spans="50:64" ht="12.75">
      <c r="AX638" s="6"/>
      <c r="AZ638" s="6"/>
      <c r="BL638" s="6"/>
    </row>
    <row r="639" spans="50:64" ht="12.75">
      <c r="AX639" s="6"/>
      <c r="AZ639" s="6"/>
      <c r="BL639" s="6"/>
    </row>
    <row r="640" spans="50:64" ht="12.75">
      <c r="AX640" s="6"/>
      <c r="AZ640" s="6"/>
      <c r="BL640" s="6"/>
    </row>
    <row r="641" spans="50:64" ht="12.75">
      <c r="AX641" s="6"/>
      <c r="AZ641" s="6"/>
      <c r="BL641" s="6"/>
    </row>
    <row r="642" spans="50:64" ht="12.75">
      <c r="AX642" s="6"/>
      <c r="AZ642" s="6"/>
      <c r="BL642" s="6"/>
    </row>
    <row r="643" spans="50:64" ht="12.75">
      <c r="AX643" s="6"/>
      <c r="AZ643" s="6"/>
      <c r="BL643" s="6"/>
    </row>
    <row r="644" spans="50:64" ht="12.75">
      <c r="AX644" s="6"/>
      <c r="AZ644" s="6"/>
      <c r="BL644" s="6"/>
    </row>
    <row r="645" spans="50:64" ht="12.75">
      <c r="AX645" s="6"/>
      <c r="AZ645" s="6"/>
      <c r="BL645" s="6"/>
    </row>
    <row r="646" spans="50:64" ht="12.75">
      <c r="AX646" s="6"/>
      <c r="AZ646" s="6"/>
      <c r="BL646" s="6"/>
    </row>
    <row r="647" spans="50:64" ht="12.75">
      <c r="AX647" s="6"/>
      <c r="AZ647" s="6"/>
      <c r="BL647" s="6"/>
    </row>
    <row r="648" spans="50:64" ht="12.75">
      <c r="AX648" s="6"/>
      <c r="AZ648" s="6"/>
      <c r="BL648" s="6"/>
    </row>
    <row r="649" spans="50:64" ht="12.75">
      <c r="AX649" s="6"/>
      <c r="AZ649" s="6"/>
      <c r="BL649" s="6"/>
    </row>
    <row r="650" spans="50:64" ht="12.75">
      <c r="AX650" s="6"/>
      <c r="AZ650" s="6"/>
      <c r="BL650" s="6"/>
    </row>
    <row r="651" spans="50:64" ht="12.75">
      <c r="AX651" s="6"/>
      <c r="AZ651" s="6"/>
      <c r="BL651" s="6"/>
    </row>
    <row r="652" spans="50:64" ht="12.75">
      <c r="AX652" s="6"/>
      <c r="AZ652" s="6"/>
      <c r="BL652" s="6"/>
    </row>
    <row r="653" spans="50:64" ht="12.75">
      <c r="AX653" s="6"/>
      <c r="AZ653" s="6"/>
      <c r="BL653" s="6"/>
    </row>
    <row r="654" spans="50:64" ht="12.75">
      <c r="AX654" s="6"/>
      <c r="AZ654" s="6"/>
      <c r="BL654" s="6"/>
    </row>
    <row r="655" spans="50:64" ht="12.75">
      <c r="AX655" s="6"/>
      <c r="AZ655" s="6"/>
      <c r="BL655" s="6"/>
    </row>
    <row r="656" spans="50:64" ht="12.75">
      <c r="AX656" s="6"/>
      <c r="AZ656" s="6"/>
      <c r="BL656" s="6"/>
    </row>
    <row r="657" spans="50:64" ht="12.75">
      <c r="AX657" s="6"/>
      <c r="AZ657" s="6"/>
      <c r="BL657" s="6"/>
    </row>
    <row r="658" spans="50:64" ht="12.75">
      <c r="AX658" s="6"/>
      <c r="AZ658" s="6"/>
      <c r="BL658" s="6"/>
    </row>
    <row r="659" spans="50:64" ht="12.75">
      <c r="AX659" s="6"/>
      <c r="AZ659" s="6"/>
      <c r="BL659" s="6"/>
    </row>
    <row r="660" spans="50:64" ht="12.75">
      <c r="AX660" s="6"/>
      <c r="AZ660" s="6"/>
      <c r="BL660" s="6"/>
    </row>
    <row r="661" spans="50:64" ht="12.75">
      <c r="AX661" s="6"/>
      <c r="AZ661" s="6"/>
      <c r="BL661" s="6"/>
    </row>
    <row r="662" spans="50:64" ht="12.75">
      <c r="AX662" s="6"/>
      <c r="AZ662" s="6"/>
      <c r="BL662" s="6"/>
    </row>
    <row r="663" spans="50:64" ht="12.75">
      <c r="AX663" s="6"/>
      <c r="AZ663" s="6"/>
      <c r="BL663" s="6"/>
    </row>
    <row r="664" spans="50:64" ht="12.75">
      <c r="AX664" s="6"/>
      <c r="AZ664" s="6"/>
      <c r="BL664" s="6"/>
    </row>
    <row r="665" spans="50:64" ht="12.75">
      <c r="AX665" s="6"/>
      <c r="AZ665" s="6"/>
      <c r="BL665" s="6"/>
    </row>
    <row r="666" spans="50:64" ht="12.75">
      <c r="AX666" s="6"/>
      <c r="AZ666" s="6"/>
      <c r="BL666" s="6"/>
    </row>
    <row r="667" spans="50:64" ht="12.75">
      <c r="AX667" s="6"/>
      <c r="AZ667" s="6"/>
      <c r="BL667" s="6"/>
    </row>
    <row r="668" spans="50:64" ht="12.75">
      <c r="AX668" s="6"/>
      <c r="AZ668" s="6"/>
      <c r="BL668" s="6"/>
    </row>
    <row r="669" spans="50:64" ht="12.75">
      <c r="AX669" s="6"/>
      <c r="AZ669" s="6"/>
      <c r="BL669" s="6"/>
    </row>
    <row r="670" spans="50:64" ht="12.75">
      <c r="AX670" s="6"/>
      <c r="AZ670" s="6"/>
      <c r="BL670" s="6"/>
    </row>
    <row r="671" spans="50:64" ht="12.75">
      <c r="AX671" s="6"/>
      <c r="AZ671" s="6"/>
      <c r="BL671" s="6"/>
    </row>
    <row r="672" spans="50:64" ht="12.75">
      <c r="AX672" s="6"/>
      <c r="AZ672" s="6"/>
      <c r="BL672" s="6"/>
    </row>
    <row r="673" spans="50:64" ht="12.75">
      <c r="AX673" s="6"/>
      <c r="AZ673" s="6"/>
      <c r="BL673" s="6"/>
    </row>
    <row r="674" spans="50:64" ht="12.75">
      <c r="AX674" s="6"/>
      <c r="AZ674" s="6"/>
      <c r="BL674" s="6"/>
    </row>
    <row r="675" spans="50:64" ht="12.75">
      <c r="AX675" s="6"/>
      <c r="AZ675" s="6"/>
      <c r="BL675" s="6"/>
    </row>
    <row r="676" spans="50:64" ht="12.75">
      <c r="AX676" s="6"/>
      <c r="AZ676" s="6"/>
      <c r="BL676" s="6"/>
    </row>
    <row r="677" spans="50:64" ht="12.75">
      <c r="AX677" s="6"/>
      <c r="AZ677" s="6"/>
      <c r="BL677" s="6"/>
    </row>
    <row r="678" spans="50:64" ht="12.75">
      <c r="AX678" s="6"/>
      <c r="AZ678" s="6"/>
      <c r="BL678" s="6"/>
    </row>
    <row r="679" spans="50:64" ht="12.75">
      <c r="AX679" s="6"/>
      <c r="AZ679" s="6"/>
      <c r="BL679" s="6"/>
    </row>
    <row r="680" spans="50:64" ht="12.75">
      <c r="AX680" s="6"/>
      <c r="AZ680" s="6"/>
      <c r="BL680" s="6"/>
    </row>
    <row r="681" spans="50:64" ht="12.75">
      <c r="AX681" s="6"/>
      <c r="AZ681" s="6"/>
      <c r="BL681" s="6"/>
    </row>
    <row r="682" spans="50:64" ht="12.75">
      <c r="AX682" s="6"/>
      <c r="AZ682" s="6"/>
      <c r="BL682" s="6"/>
    </row>
    <row r="683" spans="50:64" ht="12.75">
      <c r="AX683" s="6"/>
      <c r="AZ683" s="6"/>
      <c r="BL683" s="6"/>
    </row>
    <row r="684" spans="50:64" ht="12.75">
      <c r="AX684" s="6"/>
      <c r="AZ684" s="6"/>
      <c r="BL684" s="6"/>
    </row>
    <row r="685" spans="50:64" ht="12.75">
      <c r="AX685" s="6"/>
      <c r="AZ685" s="6"/>
      <c r="BL685" s="6"/>
    </row>
    <row r="686" spans="50:64" ht="12.75">
      <c r="AX686" s="6"/>
      <c r="AZ686" s="6"/>
      <c r="BL686" s="6"/>
    </row>
    <row r="687" spans="50:64" ht="12.75">
      <c r="AX687" s="6"/>
      <c r="AZ687" s="6"/>
      <c r="BL687" s="6"/>
    </row>
    <row r="688" spans="50:64" ht="12.75">
      <c r="AX688" s="6"/>
      <c r="AZ688" s="6"/>
      <c r="BL688" s="6"/>
    </row>
    <row r="689" spans="50:64" ht="12.75">
      <c r="AX689" s="6"/>
      <c r="AZ689" s="6"/>
      <c r="BL689" s="6"/>
    </row>
    <row r="690" spans="50:64" ht="12.75">
      <c r="AX690" s="6"/>
      <c r="AZ690" s="6"/>
      <c r="BL690" s="6"/>
    </row>
    <row r="691" spans="50:64" ht="12.75">
      <c r="AX691" s="6"/>
      <c r="AZ691" s="6"/>
      <c r="BL691" s="6"/>
    </row>
    <row r="692" spans="50:64" ht="12.75">
      <c r="AX692" s="6"/>
      <c r="AZ692" s="6"/>
      <c r="BL692" s="6"/>
    </row>
    <row r="693" spans="50:64" ht="12.75">
      <c r="AX693" s="6"/>
      <c r="AZ693" s="6"/>
      <c r="BL693" s="6"/>
    </row>
    <row r="694" spans="50:64" ht="12.75">
      <c r="AX694" s="6"/>
      <c r="AZ694" s="6"/>
      <c r="BL694" s="6"/>
    </row>
    <row r="695" spans="50:64" ht="12.75">
      <c r="AX695" s="6"/>
      <c r="AZ695" s="6"/>
      <c r="BL695" s="6"/>
    </row>
    <row r="696" spans="50:64" ht="12.75">
      <c r="AX696" s="6"/>
      <c r="AZ696" s="6"/>
      <c r="BL696" s="6"/>
    </row>
    <row r="697" spans="50:64" ht="12.75">
      <c r="AX697" s="6"/>
      <c r="AZ697" s="6"/>
      <c r="BL697" s="6"/>
    </row>
    <row r="698" spans="50:64" ht="12.75">
      <c r="AX698" s="6"/>
      <c r="AZ698" s="6"/>
      <c r="BL698" s="6"/>
    </row>
    <row r="699" spans="50:64" ht="12.75">
      <c r="AX699" s="6"/>
      <c r="AZ699" s="6"/>
      <c r="BL699" s="6"/>
    </row>
    <row r="700" spans="50:64" ht="12.75">
      <c r="AX700" s="6"/>
      <c r="AZ700" s="6"/>
      <c r="BL700" s="6"/>
    </row>
    <row r="701" spans="50:64" ht="12.75">
      <c r="AX701" s="6"/>
      <c r="AZ701" s="6"/>
      <c r="BL701" s="6"/>
    </row>
    <row r="702" spans="50:64" ht="12.75">
      <c r="AX702" s="6"/>
      <c r="AZ702" s="6"/>
      <c r="BL702" s="6"/>
    </row>
    <row r="703" spans="50:64" ht="12.75">
      <c r="AX703" s="6"/>
      <c r="AZ703" s="6"/>
      <c r="BL703" s="6"/>
    </row>
    <row r="704" spans="50:64" ht="12.75">
      <c r="AX704" s="6"/>
      <c r="AZ704" s="6"/>
      <c r="BL704" s="6"/>
    </row>
    <row r="705" spans="50:64" ht="12.75">
      <c r="AX705" s="6"/>
      <c r="AZ705" s="6"/>
      <c r="BL705" s="6"/>
    </row>
    <row r="706" spans="50:64" ht="12.75">
      <c r="AX706" s="6"/>
      <c r="AZ706" s="6"/>
      <c r="BL706" s="6"/>
    </row>
    <row r="707" spans="50:64" ht="12.75">
      <c r="AX707" s="6"/>
      <c r="AZ707" s="6"/>
      <c r="BL707" s="6"/>
    </row>
    <row r="708" spans="50:64" ht="12.75">
      <c r="AX708" s="6"/>
      <c r="AZ708" s="6"/>
      <c r="BL708" s="6"/>
    </row>
    <row r="709" spans="50:64" ht="12.75">
      <c r="AX709" s="6"/>
      <c r="AZ709" s="6"/>
      <c r="BL709" s="6"/>
    </row>
    <row r="710" spans="50:64" ht="12.75">
      <c r="AX710" s="6"/>
      <c r="AZ710" s="6"/>
      <c r="BL710" s="6"/>
    </row>
    <row r="711" spans="50:64" ht="12.75">
      <c r="AX711" s="6"/>
      <c r="AZ711" s="6"/>
      <c r="BL711" s="6"/>
    </row>
    <row r="712" spans="50:64" ht="12.75">
      <c r="AX712" s="6"/>
      <c r="AZ712" s="6"/>
      <c r="BL712" s="6"/>
    </row>
    <row r="713" spans="50:64" ht="12.75">
      <c r="AX713" s="6"/>
      <c r="AZ713" s="6"/>
      <c r="BL713" s="6"/>
    </row>
    <row r="714" spans="50:64" ht="12.75">
      <c r="AX714" s="6"/>
      <c r="AZ714" s="6"/>
      <c r="BL714" s="6"/>
    </row>
    <row r="715" spans="50:64" ht="12.75">
      <c r="AX715" s="6"/>
      <c r="AZ715" s="6"/>
      <c r="BL715" s="6"/>
    </row>
    <row r="716" spans="50:64" ht="12.75">
      <c r="AX716" s="6"/>
      <c r="AZ716" s="6"/>
      <c r="BL716" s="6"/>
    </row>
    <row r="717" spans="50:64" ht="12.75">
      <c r="AX717" s="6"/>
      <c r="AZ717" s="6"/>
      <c r="BL717" s="6"/>
    </row>
    <row r="718" spans="50:64" ht="12.75">
      <c r="AX718" s="6"/>
      <c r="AZ718" s="6"/>
      <c r="BL718" s="6"/>
    </row>
    <row r="719" spans="50:64" ht="12.75">
      <c r="AX719" s="6"/>
      <c r="AZ719" s="6"/>
      <c r="BL719" s="6"/>
    </row>
    <row r="720" spans="50:64" ht="12.75">
      <c r="AX720" s="6"/>
      <c r="AZ720" s="6"/>
      <c r="BL720" s="6"/>
    </row>
    <row r="721" spans="50:64" ht="12.75">
      <c r="AX721" s="6"/>
      <c r="AZ721" s="6"/>
      <c r="BL721" s="6"/>
    </row>
    <row r="722" spans="50:64" ht="12.75">
      <c r="AX722" s="6"/>
      <c r="AZ722" s="6"/>
      <c r="BL722" s="6"/>
    </row>
    <row r="723" spans="50:64" ht="12.75">
      <c r="AX723" s="6"/>
      <c r="AZ723" s="6"/>
      <c r="BL723" s="6"/>
    </row>
    <row r="724" spans="50:64" ht="12.75">
      <c r="AX724" s="6"/>
      <c r="AZ724" s="6"/>
      <c r="BL724" s="6"/>
    </row>
    <row r="725" spans="50:64" ht="12.75">
      <c r="AX725" s="6"/>
      <c r="AZ725" s="6"/>
      <c r="BL725" s="6"/>
    </row>
    <row r="726" spans="50:64" ht="12.75">
      <c r="AX726" s="6"/>
      <c r="AZ726" s="6"/>
      <c r="BL726" s="6"/>
    </row>
    <row r="727" spans="50:64" ht="12.75">
      <c r="AX727" s="6"/>
      <c r="AZ727" s="6"/>
      <c r="BL727" s="6"/>
    </row>
    <row r="728" spans="50:64" ht="12.75">
      <c r="AX728" s="6"/>
      <c r="AZ728" s="6"/>
      <c r="BL728" s="6"/>
    </row>
    <row r="729" spans="50:64" ht="12.75">
      <c r="AX729" s="6"/>
      <c r="AZ729" s="6"/>
      <c r="BL729" s="6"/>
    </row>
    <row r="730" spans="50:64" ht="12.75">
      <c r="AX730" s="6"/>
      <c r="AZ730" s="6"/>
      <c r="BL730" s="6"/>
    </row>
    <row r="731" spans="50:64" ht="12.75">
      <c r="AX731" s="6"/>
      <c r="AZ731" s="6"/>
      <c r="BL731" s="6"/>
    </row>
    <row r="732" spans="50:64" ht="12.75">
      <c r="AX732" s="6"/>
      <c r="AZ732" s="6"/>
      <c r="BL732" s="6"/>
    </row>
    <row r="733" spans="50:64" ht="12.75">
      <c r="AX733" s="6"/>
      <c r="AZ733" s="6"/>
      <c r="BL733" s="6"/>
    </row>
    <row r="734" spans="50:64" ht="12.75">
      <c r="AX734" s="6"/>
      <c r="AZ734" s="6"/>
      <c r="BL734" s="6"/>
    </row>
    <row r="735" spans="50:64" ht="12.75">
      <c r="AX735" s="6"/>
      <c r="AZ735" s="6"/>
      <c r="BL735" s="6"/>
    </row>
    <row r="736" spans="50:64" ht="12.75">
      <c r="AX736" s="6"/>
      <c r="AZ736" s="6"/>
      <c r="BL736" s="6"/>
    </row>
    <row r="737" spans="50:64" ht="12.75">
      <c r="AX737" s="6"/>
      <c r="AZ737" s="6"/>
      <c r="BL737" s="6"/>
    </row>
    <row r="738" spans="50:64" ht="12.75">
      <c r="AX738" s="6"/>
      <c r="AZ738" s="6"/>
      <c r="BL738" s="6"/>
    </row>
    <row r="739" spans="50:64" ht="12.75">
      <c r="AX739" s="6"/>
      <c r="AZ739" s="6"/>
      <c r="BL739" s="6"/>
    </row>
    <row r="740" spans="50:64" ht="12.75">
      <c r="AX740" s="6"/>
      <c r="AZ740" s="6"/>
      <c r="BL740" s="6"/>
    </row>
    <row r="741" spans="50:64" ht="12.75">
      <c r="AX741" s="6"/>
      <c r="AZ741" s="6"/>
      <c r="BL741" s="6"/>
    </row>
    <row r="742" spans="50:64" ht="12.75">
      <c r="AX742" s="6"/>
      <c r="AZ742" s="6"/>
      <c r="BL742" s="6"/>
    </row>
    <row r="743" spans="50:64" ht="12.75">
      <c r="AX743" s="6"/>
      <c r="AZ743" s="6"/>
      <c r="BL743" s="6"/>
    </row>
    <row r="744" spans="50:64" ht="12.75">
      <c r="AX744" s="6"/>
      <c r="AZ744" s="6"/>
      <c r="BL744" s="6"/>
    </row>
    <row r="745" spans="50:64" ht="12.75">
      <c r="AX745" s="6"/>
      <c r="AZ745" s="6"/>
      <c r="BL745" s="6"/>
    </row>
    <row r="746" spans="50:64" ht="12.75">
      <c r="AX746" s="6"/>
      <c r="AZ746" s="6"/>
      <c r="BL746" s="6"/>
    </row>
    <row r="747" spans="50:64" ht="12.75">
      <c r="AX747" s="6"/>
      <c r="AZ747" s="6"/>
      <c r="BL747" s="6"/>
    </row>
    <row r="748" spans="50:64" ht="12.75">
      <c r="AX748" s="6"/>
      <c r="AZ748" s="6"/>
      <c r="BL748" s="6"/>
    </row>
    <row r="749" spans="50:64" ht="12.75">
      <c r="AX749" s="6"/>
      <c r="AZ749" s="6"/>
      <c r="BL749" s="6"/>
    </row>
    <row r="750" spans="50:64" ht="12.75">
      <c r="AX750" s="6"/>
      <c r="AZ750" s="6"/>
      <c r="BL750" s="6"/>
    </row>
    <row r="751" spans="50:64" ht="12.75">
      <c r="AX751" s="6"/>
      <c r="AZ751" s="6"/>
      <c r="BL751" s="6"/>
    </row>
    <row r="752" spans="50:64" ht="12.75">
      <c r="AX752" s="6"/>
      <c r="AZ752" s="6"/>
      <c r="BL752" s="6"/>
    </row>
    <row r="753" spans="50:64" ht="12.75">
      <c r="AX753" s="6"/>
      <c r="AZ753" s="6"/>
      <c r="BL753" s="6"/>
    </row>
    <row r="754" spans="50:64" ht="12.75">
      <c r="AX754" s="6"/>
      <c r="AZ754" s="6"/>
      <c r="BL754" s="6"/>
    </row>
    <row r="755" spans="50:64" ht="12.75">
      <c r="AX755" s="6"/>
      <c r="AZ755" s="6"/>
      <c r="BL755" s="6"/>
    </row>
    <row r="756" spans="50:64" ht="12.75">
      <c r="AX756" s="6"/>
      <c r="AZ756" s="6"/>
      <c r="BL756" s="6"/>
    </row>
    <row r="757" spans="50:64" ht="12.75">
      <c r="AX757" s="6"/>
      <c r="AZ757" s="6"/>
      <c r="BL757" s="6"/>
    </row>
    <row r="758" spans="50:64" ht="12.75">
      <c r="AX758" s="6"/>
      <c r="AZ758" s="6"/>
      <c r="BL758" s="6"/>
    </row>
    <row r="759" spans="50:64" ht="12.75">
      <c r="AX759" s="6"/>
      <c r="AZ759" s="6"/>
      <c r="BL759" s="6"/>
    </row>
    <row r="760" spans="50:64" ht="12.75">
      <c r="AX760" s="6"/>
      <c r="AZ760" s="6"/>
      <c r="BL760" s="6"/>
    </row>
    <row r="761" spans="50:64" ht="12.75">
      <c r="AX761" s="6"/>
      <c r="AZ761" s="6"/>
      <c r="BL761" s="6"/>
    </row>
    <row r="762" spans="50:64" ht="12.75">
      <c r="AX762" s="6"/>
      <c r="AZ762" s="6"/>
      <c r="BL762" s="6"/>
    </row>
    <row r="763" spans="50:64" ht="12.75">
      <c r="AX763" s="6"/>
      <c r="AZ763" s="6"/>
      <c r="BL763" s="6"/>
    </row>
    <row r="764" spans="50:64" ht="12.75">
      <c r="AX764" s="6"/>
      <c r="AZ764" s="6"/>
      <c r="BL764" s="6"/>
    </row>
    <row r="765" spans="50:64" ht="12.75">
      <c r="AX765" s="6"/>
      <c r="AZ765" s="6"/>
      <c r="BL765" s="6"/>
    </row>
    <row r="766" spans="50:64" ht="12.75">
      <c r="AX766" s="6"/>
      <c r="AZ766" s="6"/>
      <c r="BL766" s="6"/>
    </row>
    <row r="767" spans="50:64" ht="12.75">
      <c r="AX767" s="6"/>
      <c r="AZ767" s="6"/>
      <c r="BL767" s="6"/>
    </row>
    <row r="768" spans="50:64" ht="12.75">
      <c r="AX768" s="6"/>
      <c r="AZ768" s="6"/>
      <c r="BL768" s="6"/>
    </row>
    <row r="769" spans="50:64" ht="12.75">
      <c r="AX769" s="6"/>
      <c r="AZ769" s="6"/>
      <c r="BL769" s="6"/>
    </row>
    <row r="770" spans="50:64" ht="12.75">
      <c r="AX770" s="6"/>
      <c r="AZ770" s="6"/>
      <c r="BL770" s="6"/>
    </row>
    <row r="771" spans="50:64" ht="12.75">
      <c r="AX771" s="6"/>
      <c r="AZ771" s="6"/>
      <c r="BL771" s="6"/>
    </row>
    <row r="772" spans="50:64" ht="12.75">
      <c r="AX772" s="6"/>
      <c r="AZ772" s="6"/>
      <c r="BL772" s="6"/>
    </row>
    <row r="773" spans="50:64" ht="12.75">
      <c r="AX773" s="6"/>
      <c r="AZ773" s="6"/>
      <c r="BL773" s="6"/>
    </row>
    <row r="774" spans="50:64" ht="12.75">
      <c r="AX774" s="6"/>
      <c r="AZ774" s="6"/>
      <c r="BL774" s="6"/>
    </row>
    <row r="775" spans="50:64" ht="12.75">
      <c r="AX775" s="6"/>
      <c r="AZ775" s="6"/>
      <c r="BL775" s="6"/>
    </row>
    <row r="776" spans="50:64" ht="12.75">
      <c r="AX776" s="6"/>
      <c r="AZ776" s="6"/>
      <c r="BL776" s="6"/>
    </row>
    <row r="777" spans="50:64" ht="12.75">
      <c r="AX777" s="6"/>
      <c r="AZ777" s="6"/>
      <c r="BL777" s="6"/>
    </row>
    <row r="778" spans="50:64" ht="12.75">
      <c r="AX778" s="6"/>
      <c r="AZ778" s="6"/>
      <c r="BL778" s="6"/>
    </row>
    <row r="779" spans="50:64" ht="12.75">
      <c r="AX779" s="6"/>
      <c r="AZ779" s="6"/>
      <c r="BL779" s="6"/>
    </row>
    <row r="780" spans="50:64" ht="12.75">
      <c r="AX780" s="6"/>
      <c r="AZ780" s="6"/>
      <c r="BL780" s="6"/>
    </row>
    <row r="781" spans="50:64" ht="12.75">
      <c r="AX781" s="6"/>
      <c r="AZ781" s="6"/>
      <c r="BL781" s="6"/>
    </row>
    <row r="782" spans="50:64" ht="12.75">
      <c r="AX782" s="6"/>
      <c r="AZ782" s="6"/>
      <c r="BL782" s="6"/>
    </row>
    <row r="783" spans="50:64" ht="12.75">
      <c r="AX783" s="6"/>
      <c r="AZ783" s="6"/>
      <c r="BL783" s="6"/>
    </row>
    <row r="784" spans="50:64" ht="12.75">
      <c r="AX784" s="6"/>
      <c r="AZ784" s="6"/>
      <c r="BL784" s="6"/>
    </row>
    <row r="785" spans="50:64" ht="12.75">
      <c r="AX785" s="6"/>
      <c r="AZ785" s="6"/>
      <c r="BL785" s="6"/>
    </row>
    <row r="786" spans="50:64" ht="12.75">
      <c r="AX786" s="6"/>
      <c r="AZ786" s="6"/>
      <c r="BL786" s="6"/>
    </row>
    <row r="787" spans="50:64" ht="12.75">
      <c r="AX787" s="6"/>
      <c r="AZ787" s="6"/>
      <c r="BL787" s="6"/>
    </row>
    <row r="788" spans="50:64" ht="12.75">
      <c r="AX788" s="6"/>
      <c r="AZ788" s="6"/>
      <c r="BL788" s="6"/>
    </row>
    <row r="789" spans="50:64" ht="12.75">
      <c r="AX789" s="6"/>
      <c r="AZ789" s="6"/>
      <c r="BL789" s="6"/>
    </row>
    <row r="790" spans="50:64" ht="12.75">
      <c r="AX790" s="6"/>
      <c r="AZ790" s="6"/>
      <c r="BL790" s="6"/>
    </row>
    <row r="791" spans="50:64" ht="12.75">
      <c r="AX791" s="6"/>
      <c r="AZ791" s="6"/>
      <c r="BL791" s="6"/>
    </row>
    <row r="792" spans="50:64" ht="12.75">
      <c r="AX792" s="6"/>
      <c r="AZ792" s="6"/>
      <c r="BL792" s="6"/>
    </row>
    <row r="793" spans="50:64" ht="12.75">
      <c r="AX793" s="6"/>
      <c r="AZ793" s="6"/>
      <c r="BL793" s="6"/>
    </row>
    <row r="794" spans="50:64" ht="12.75">
      <c r="AX794" s="6"/>
      <c r="AZ794" s="6"/>
      <c r="BL794" s="6"/>
    </row>
    <row r="795" spans="50:64" ht="12.75">
      <c r="AX795" s="6"/>
      <c r="AZ795" s="6"/>
      <c r="BL795" s="6"/>
    </row>
    <row r="796" spans="50:64" ht="12.75">
      <c r="AX796" s="6"/>
      <c r="AZ796" s="6"/>
      <c r="BL796" s="6"/>
    </row>
    <row r="797" spans="50:64" ht="12.75">
      <c r="AX797" s="6"/>
      <c r="AZ797" s="6"/>
      <c r="BL797" s="6"/>
    </row>
    <row r="798" spans="50:64" ht="12.75">
      <c r="AX798" s="6"/>
      <c r="AZ798" s="6"/>
      <c r="BL798" s="6"/>
    </row>
    <row r="799" spans="50:64" ht="12.75">
      <c r="AX799" s="6"/>
      <c r="AZ799" s="6"/>
      <c r="BL799" s="6"/>
    </row>
    <row r="800" spans="50:64" ht="12.75">
      <c r="AX800" s="6"/>
      <c r="AZ800" s="6"/>
      <c r="BL800" s="6"/>
    </row>
    <row r="801" spans="50:64" ht="12.75">
      <c r="AX801" s="6"/>
      <c r="AZ801" s="6"/>
      <c r="BL801" s="6"/>
    </row>
    <row r="802" spans="50:64" ht="12.75">
      <c r="AX802" s="6"/>
      <c r="AZ802" s="6"/>
      <c r="BL802" s="6"/>
    </row>
    <row r="803" spans="50:64" ht="12.75">
      <c r="AX803" s="6"/>
      <c r="AZ803" s="6"/>
      <c r="BL803" s="6"/>
    </row>
    <row r="804" spans="50:64" ht="12.75">
      <c r="AX804" s="6"/>
      <c r="AZ804" s="6"/>
      <c r="BL804" s="6"/>
    </row>
    <row r="805" spans="50:64" ht="12.75">
      <c r="AX805" s="6"/>
      <c r="AZ805" s="6"/>
      <c r="BL805" s="6"/>
    </row>
    <row r="806" spans="50:64" ht="12.75">
      <c r="AX806" s="6"/>
      <c r="AZ806" s="6"/>
      <c r="BL806" s="6"/>
    </row>
    <row r="807" spans="50:64" ht="12.75">
      <c r="AX807" s="6"/>
      <c r="AZ807" s="6"/>
      <c r="BL807" s="6"/>
    </row>
    <row r="808" spans="50:64" ht="12.75">
      <c r="AX808" s="6"/>
      <c r="AZ808" s="6"/>
      <c r="BL808" s="6"/>
    </row>
    <row r="809" spans="50:64" ht="12.75">
      <c r="AX809" s="6"/>
      <c r="AZ809" s="6"/>
      <c r="BL809" s="6"/>
    </row>
    <row r="810" spans="50:64" ht="12.75">
      <c r="AX810" s="6"/>
      <c r="AZ810" s="6"/>
      <c r="BL810" s="6"/>
    </row>
    <row r="811" spans="50:64" ht="12.75">
      <c r="AX811" s="6"/>
      <c r="AZ811" s="6"/>
      <c r="BL811" s="6"/>
    </row>
    <row r="812" spans="50:64" ht="12.75">
      <c r="AX812" s="6"/>
      <c r="AZ812" s="6"/>
      <c r="BL812" s="6"/>
    </row>
    <row r="813" spans="50:64" ht="12.75">
      <c r="AX813" s="6"/>
      <c r="AZ813" s="6"/>
      <c r="BL813" s="6"/>
    </row>
    <row r="814" spans="50:64" ht="12.75">
      <c r="AX814" s="6"/>
      <c r="AZ814" s="6"/>
      <c r="BL814" s="6"/>
    </row>
    <row r="815" spans="50:64" ht="12.75">
      <c r="AX815" s="6"/>
      <c r="AZ815" s="6"/>
      <c r="BL815" s="6"/>
    </row>
    <row r="816" spans="50:64" ht="12.75">
      <c r="AX816" s="6"/>
      <c r="AZ816" s="6"/>
      <c r="BL816" s="6"/>
    </row>
    <row r="817" spans="50:64" ht="12.75">
      <c r="AX817" s="6"/>
      <c r="AZ817" s="6"/>
      <c r="BL817" s="6"/>
    </row>
    <row r="818" spans="50:64" ht="12.75">
      <c r="AX818" s="6"/>
      <c r="AZ818" s="6"/>
      <c r="BL818" s="6"/>
    </row>
    <row r="819" spans="50:64" ht="12.75">
      <c r="AX819" s="6"/>
      <c r="AZ819" s="6"/>
      <c r="BL819" s="6"/>
    </row>
    <row r="820" spans="50:64" ht="12.75">
      <c r="AX820" s="6"/>
      <c r="AZ820" s="6"/>
      <c r="BL820" s="6"/>
    </row>
    <row r="821" spans="50:64" ht="12.75">
      <c r="AX821" s="6"/>
      <c r="AZ821" s="6"/>
      <c r="BL821" s="6"/>
    </row>
    <row r="822" spans="50:64" ht="12.75">
      <c r="AX822" s="6"/>
      <c r="AZ822" s="6"/>
      <c r="BL822" s="6"/>
    </row>
    <row r="823" spans="50:64" ht="12.75">
      <c r="AX823" s="6"/>
      <c r="AZ823" s="6"/>
      <c r="BL823" s="6"/>
    </row>
    <row r="824" spans="50:64" ht="12.75">
      <c r="AX824" s="6"/>
      <c r="AZ824" s="6"/>
      <c r="BL824" s="6"/>
    </row>
    <row r="825" spans="50:64" ht="12.75">
      <c r="AX825" s="6"/>
      <c r="AZ825" s="6"/>
      <c r="BL825" s="6"/>
    </row>
    <row r="826" spans="50:64" ht="12.75">
      <c r="AX826" s="6"/>
      <c r="AZ826" s="6"/>
      <c r="BL826" s="6"/>
    </row>
    <row r="827" spans="50:64" ht="12.75">
      <c r="AX827" s="6"/>
      <c r="AZ827" s="6"/>
      <c r="BL827" s="6"/>
    </row>
    <row r="828" spans="50:64" ht="12.75">
      <c r="AX828" s="6"/>
      <c r="AZ828" s="6"/>
      <c r="BL828" s="6"/>
    </row>
    <row r="829" spans="50:64" ht="12.75">
      <c r="AX829" s="6"/>
      <c r="AZ829" s="6"/>
      <c r="BL829" s="6"/>
    </row>
    <row r="830" spans="50:64" ht="12.75">
      <c r="AX830" s="6"/>
      <c r="AZ830" s="6"/>
      <c r="BL830" s="6"/>
    </row>
    <row r="831" spans="50:64" ht="12.75">
      <c r="AX831" s="6"/>
      <c r="AZ831" s="6"/>
      <c r="BL831" s="6"/>
    </row>
    <row r="832" spans="50:64" ht="12.75">
      <c r="AX832" s="6"/>
      <c r="AZ832" s="6"/>
      <c r="BL832" s="6"/>
    </row>
    <row r="833" spans="50:64" ht="12.75">
      <c r="AX833" s="6"/>
      <c r="AZ833" s="6"/>
      <c r="BL833" s="6"/>
    </row>
    <row r="834" spans="50:64" ht="12.75">
      <c r="AX834" s="6"/>
      <c r="AZ834" s="6"/>
      <c r="BL834" s="6"/>
    </row>
    <row r="835" spans="50:64" ht="12.75">
      <c r="AX835" s="6"/>
      <c r="AZ835" s="6"/>
      <c r="BL835" s="6"/>
    </row>
    <row r="836" spans="50:64" ht="12.75">
      <c r="AX836" s="6"/>
      <c r="AZ836" s="6"/>
      <c r="BL836" s="6"/>
    </row>
    <row r="837" spans="50:64" ht="12.75">
      <c r="AX837" s="6"/>
      <c r="AZ837" s="6"/>
      <c r="BL837" s="6"/>
    </row>
    <row r="838" spans="50:64" ht="12.75">
      <c r="AX838" s="6"/>
      <c r="AZ838" s="6"/>
      <c r="BL838" s="6"/>
    </row>
    <row r="839" spans="50:64" ht="12.75">
      <c r="AX839" s="6"/>
      <c r="AZ839" s="6"/>
      <c r="BL839" s="6"/>
    </row>
    <row r="840" spans="50:64" ht="12.75">
      <c r="AX840" s="6"/>
      <c r="AZ840" s="6"/>
      <c r="BL840" s="6"/>
    </row>
    <row r="841" spans="50:64" ht="12.75">
      <c r="AX841" s="6"/>
      <c r="AZ841" s="6"/>
      <c r="BL841" s="6"/>
    </row>
    <row r="842" spans="50:64" ht="12.75">
      <c r="AX842" s="6"/>
      <c r="AZ842" s="6"/>
      <c r="BL842" s="6"/>
    </row>
    <row r="843" spans="50:64" ht="12.75">
      <c r="AX843" s="6"/>
      <c r="AZ843" s="6"/>
      <c r="BL843" s="6"/>
    </row>
    <row r="844" spans="50:64" ht="12.75">
      <c r="AX844" s="6"/>
      <c r="AZ844" s="6"/>
      <c r="BL844" s="6"/>
    </row>
    <row r="845" spans="50:64" ht="12.75">
      <c r="AX845" s="6"/>
      <c r="AZ845" s="6"/>
      <c r="BL845" s="6"/>
    </row>
    <row r="846" spans="50:64" ht="12.75">
      <c r="AX846" s="6"/>
      <c r="AZ846" s="6"/>
      <c r="BL846" s="6"/>
    </row>
    <row r="847" spans="50:64" ht="12.75">
      <c r="AX847" s="6"/>
      <c r="AZ847" s="6"/>
      <c r="BL847" s="6"/>
    </row>
    <row r="848" spans="50:64" ht="12.75">
      <c r="AX848" s="6"/>
      <c r="AZ848" s="6"/>
      <c r="BL848" s="6"/>
    </row>
    <row r="849" spans="50:64" ht="12.75">
      <c r="AX849" s="6"/>
      <c r="AZ849" s="6"/>
      <c r="BL849" s="6"/>
    </row>
    <row r="850" spans="50:64" ht="12.75">
      <c r="AX850" s="6"/>
      <c r="AZ850" s="6"/>
      <c r="BL850" s="6"/>
    </row>
    <row r="851" spans="50:64" ht="12.75">
      <c r="AX851" s="6"/>
      <c r="AZ851" s="6"/>
      <c r="BL851" s="6"/>
    </row>
    <row r="852" spans="50:64" ht="12.75">
      <c r="AX852" s="6"/>
      <c r="AZ852" s="6"/>
      <c r="BL852" s="6"/>
    </row>
    <row r="853" spans="50:64" ht="12.75">
      <c r="AX853" s="6"/>
      <c r="AZ853" s="6"/>
      <c r="BL853" s="6"/>
    </row>
    <row r="854" spans="50:64" ht="12.75">
      <c r="AX854" s="6"/>
      <c r="AZ854" s="6"/>
      <c r="BL854" s="6"/>
    </row>
    <row r="855" spans="50:64" ht="12.75">
      <c r="AX855" s="6"/>
      <c r="AZ855" s="6"/>
      <c r="BL855" s="6"/>
    </row>
    <row r="856" spans="50:64" ht="12.75">
      <c r="AX856" s="6"/>
      <c r="AZ856" s="6"/>
      <c r="BL856" s="6"/>
    </row>
    <row r="857" spans="50:64" ht="12.75">
      <c r="AX857" s="6"/>
      <c r="AZ857" s="6"/>
      <c r="BL857" s="6"/>
    </row>
    <row r="858" spans="50:64" ht="12.75">
      <c r="AX858" s="6"/>
      <c r="AZ858" s="6"/>
      <c r="BL858" s="6"/>
    </row>
    <row r="859" spans="50:64" ht="12.75">
      <c r="AX859" s="6"/>
      <c r="AZ859" s="6"/>
      <c r="BL859" s="6"/>
    </row>
    <row r="860" spans="50:64" ht="12.75">
      <c r="AX860" s="6"/>
      <c r="AZ860" s="6"/>
      <c r="BL860" s="6"/>
    </row>
    <row r="861" spans="50:64" ht="12.75">
      <c r="AX861" s="6"/>
      <c r="AZ861" s="6"/>
      <c r="BL861" s="6"/>
    </row>
    <row r="862" spans="50:64" ht="12.75">
      <c r="AX862" s="6"/>
      <c r="AZ862" s="6"/>
      <c r="BL862" s="6"/>
    </row>
    <row r="863" spans="50:64" ht="12.75">
      <c r="AX863" s="6"/>
      <c r="AZ863" s="6"/>
      <c r="BL863" s="6"/>
    </row>
    <row r="864" spans="50:64" ht="12.75">
      <c r="AX864" s="6"/>
      <c r="AZ864" s="6"/>
      <c r="BL864" s="6"/>
    </row>
    <row r="865" spans="50:64" ht="12.75">
      <c r="AX865" s="6"/>
      <c r="AZ865" s="6"/>
      <c r="BL865" s="6"/>
    </row>
    <row r="866" spans="50:64" ht="12.75">
      <c r="AX866" s="6"/>
      <c r="AZ866" s="6"/>
      <c r="BL866" s="6"/>
    </row>
    <row r="867" spans="50:64" ht="12.75">
      <c r="AX867" s="6"/>
      <c r="AZ867" s="6"/>
      <c r="BL867" s="6"/>
    </row>
    <row r="868" spans="50:64" ht="12.75">
      <c r="AX868" s="6"/>
      <c r="AZ868" s="6"/>
      <c r="BL868" s="6"/>
    </row>
    <row r="869" spans="50:64" ht="12.75">
      <c r="AX869" s="6"/>
      <c r="AZ869" s="6"/>
      <c r="BL869" s="6"/>
    </row>
    <row r="870" spans="50:64" ht="12.75">
      <c r="AX870" s="6"/>
      <c r="AZ870" s="6"/>
      <c r="BL870" s="6"/>
    </row>
    <row r="871" spans="50:64" ht="12.75">
      <c r="AX871" s="6"/>
      <c r="AZ871" s="6"/>
      <c r="BL871" s="6"/>
    </row>
    <row r="872" spans="50:64" ht="12.75">
      <c r="AX872" s="6"/>
      <c r="AZ872" s="6"/>
      <c r="BL872" s="6"/>
    </row>
    <row r="873" spans="50:64" ht="12.75">
      <c r="AX873" s="6"/>
      <c r="AZ873" s="6"/>
      <c r="BL873" s="6"/>
    </row>
    <row r="874" spans="50:64" ht="12.75">
      <c r="AX874" s="6"/>
      <c r="AZ874" s="6"/>
      <c r="BL874" s="6"/>
    </row>
    <row r="875" spans="50:64" ht="12.75">
      <c r="AX875" s="6"/>
      <c r="AZ875" s="6"/>
      <c r="BL875" s="6"/>
    </row>
    <row r="876" spans="50:64" ht="12.75">
      <c r="AX876" s="6"/>
      <c r="AZ876" s="6"/>
      <c r="BL876" s="6"/>
    </row>
    <row r="877" spans="50:64" ht="12.75">
      <c r="AX877" s="6"/>
      <c r="AZ877" s="6"/>
      <c r="BL877" s="6"/>
    </row>
    <row r="878" spans="50:64" ht="12.75">
      <c r="AX878" s="6"/>
      <c r="AZ878" s="6"/>
      <c r="BL878" s="6"/>
    </row>
    <row r="879" spans="50:64" ht="12.75">
      <c r="AX879" s="6"/>
      <c r="AZ879" s="6"/>
      <c r="BL879" s="6"/>
    </row>
    <row r="880" spans="50:64" ht="12.75">
      <c r="AX880" s="6"/>
      <c r="AZ880" s="6"/>
      <c r="BL880" s="6"/>
    </row>
    <row r="881" spans="50:64" ht="12.75">
      <c r="AX881" s="6"/>
      <c r="AZ881" s="6"/>
      <c r="BL881" s="6"/>
    </row>
    <row r="882" spans="50:64" ht="12.75">
      <c r="AX882" s="6"/>
      <c r="AZ882" s="6"/>
      <c r="BL882" s="6"/>
    </row>
    <row r="883" spans="50:64" ht="12.75">
      <c r="AX883" s="6"/>
      <c r="AZ883" s="6"/>
      <c r="BL883" s="6"/>
    </row>
    <row r="884" spans="50:64" ht="12.75">
      <c r="AX884" s="6"/>
      <c r="AZ884" s="6"/>
      <c r="BL884" s="6"/>
    </row>
    <row r="885" spans="50:64" ht="12.75">
      <c r="AX885" s="6"/>
      <c r="AZ885" s="6"/>
      <c r="BL885" s="6"/>
    </row>
    <row r="886" spans="50:64" ht="12.75">
      <c r="AX886" s="6"/>
      <c r="AZ886" s="6"/>
      <c r="BL886" s="6"/>
    </row>
    <row r="887" spans="50:64" ht="12.75">
      <c r="AX887" s="6"/>
      <c r="AZ887" s="6"/>
      <c r="BL887" s="6"/>
    </row>
    <row r="888" spans="50:64" ht="12.75">
      <c r="AX888" s="6"/>
      <c r="AZ888" s="6"/>
      <c r="BL888" s="6"/>
    </row>
    <row r="889" spans="50:64" ht="12.75">
      <c r="AX889" s="6"/>
      <c r="AZ889" s="6"/>
      <c r="BL889" s="6"/>
    </row>
    <row r="890" spans="50:64" ht="12.75">
      <c r="AX890" s="6"/>
      <c r="AZ890" s="6"/>
      <c r="BL890" s="6"/>
    </row>
    <row r="891" spans="50:64" ht="12.75">
      <c r="AX891" s="6"/>
      <c r="AZ891" s="6"/>
      <c r="BL891" s="6"/>
    </row>
    <row r="892" spans="50:64" ht="12.75">
      <c r="AX892" s="6"/>
      <c r="AZ892" s="6"/>
      <c r="BL892" s="6"/>
    </row>
    <row r="893" spans="50:64" ht="12.75">
      <c r="AX893" s="6"/>
      <c r="AZ893" s="6"/>
      <c r="BL893" s="6"/>
    </row>
    <row r="894" spans="50:64" ht="12.75">
      <c r="AX894" s="6"/>
      <c r="AZ894" s="6"/>
      <c r="BL894" s="6"/>
    </row>
    <row r="895" spans="50:64" ht="12.75">
      <c r="AX895" s="6"/>
      <c r="AZ895" s="6"/>
      <c r="BL895" s="6"/>
    </row>
    <row r="896" spans="50:64" ht="12.75">
      <c r="AX896" s="6"/>
      <c r="AZ896" s="6"/>
      <c r="BL896" s="6"/>
    </row>
    <row r="897" spans="50:64" ht="12.75">
      <c r="AX897" s="6"/>
      <c r="AZ897" s="6"/>
      <c r="BL897" s="6"/>
    </row>
    <row r="898" spans="50:64" ht="12.75">
      <c r="AX898" s="6"/>
      <c r="AZ898" s="6"/>
      <c r="BL898" s="6"/>
    </row>
    <row r="899" spans="50:64" ht="12.75">
      <c r="AX899" s="6"/>
      <c r="AZ899" s="6"/>
      <c r="BL899" s="6"/>
    </row>
    <row r="900" spans="50:64" ht="12.75">
      <c r="AX900" s="6"/>
      <c r="AZ900" s="6"/>
      <c r="BL900" s="6"/>
    </row>
    <row r="901" spans="50:64" ht="12.75">
      <c r="AX901" s="6"/>
      <c r="AZ901" s="6"/>
      <c r="BL901" s="6"/>
    </row>
    <row r="902" spans="50:64" ht="12.75">
      <c r="AX902" s="6"/>
      <c r="AZ902" s="6"/>
      <c r="BL902" s="6"/>
    </row>
    <row r="903" spans="50:64" ht="12.75">
      <c r="AX903" s="6"/>
      <c r="AZ903" s="6"/>
      <c r="BL903" s="6"/>
    </row>
    <row r="904" spans="50:64" ht="12.75">
      <c r="AX904" s="6"/>
      <c r="AZ904" s="6"/>
      <c r="BL904" s="6"/>
    </row>
    <row r="905" spans="50:64" ht="12.75">
      <c r="AX905" s="6"/>
      <c r="AZ905" s="6"/>
      <c r="BL905" s="6"/>
    </row>
    <row r="906" spans="50:64" ht="12.75">
      <c r="AX906" s="6"/>
      <c r="AZ906" s="6"/>
      <c r="BL906" s="6"/>
    </row>
    <row r="907" spans="50:64" ht="12.75">
      <c r="AX907" s="6"/>
      <c r="AZ907" s="6"/>
      <c r="BL907" s="6"/>
    </row>
    <row r="908" spans="50:64" ht="12.75">
      <c r="AX908" s="6"/>
      <c r="AZ908" s="6"/>
      <c r="BL908" s="6"/>
    </row>
    <row r="909" spans="50:64" ht="12.75">
      <c r="AX909" s="6"/>
      <c r="AZ909" s="6"/>
      <c r="BL909" s="6"/>
    </row>
    <row r="910" spans="50:64" ht="12.75">
      <c r="AX910" s="6"/>
      <c r="AZ910" s="6"/>
      <c r="BL910" s="6"/>
    </row>
    <row r="911" spans="50:64" ht="12.75">
      <c r="AX911" s="6"/>
      <c r="AZ911" s="6"/>
      <c r="BL911" s="6"/>
    </row>
    <row r="912" spans="50:64" ht="12.75">
      <c r="AX912" s="6"/>
      <c r="AZ912" s="6"/>
      <c r="BL912" s="6"/>
    </row>
    <row r="913" spans="50:64" ht="12.75">
      <c r="AX913" s="6"/>
      <c r="AZ913" s="6"/>
      <c r="BL913" s="6"/>
    </row>
    <row r="914" spans="50:64" ht="12.75">
      <c r="AX914" s="6"/>
      <c r="AZ914" s="6"/>
      <c r="BL914" s="6"/>
    </row>
    <row r="915" spans="50:64" ht="12.75">
      <c r="AX915" s="6"/>
      <c r="AZ915" s="6"/>
      <c r="BL915" s="6"/>
    </row>
    <row r="916" spans="50:64" ht="12.75">
      <c r="AX916" s="6"/>
      <c r="AZ916" s="6"/>
      <c r="BL916" s="6"/>
    </row>
    <row r="917" spans="50:64" ht="12.75">
      <c r="AX917" s="6"/>
      <c r="AZ917" s="6"/>
      <c r="BL917" s="6"/>
    </row>
    <row r="918" spans="50:64" ht="12.75">
      <c r="AX918" s="6"/>
      <c r="AZ918" s="6"/>
      <c r="BL918" s="6"/>
    </row>
    <row r="919" spans="50:64" ht="12.75">
      <c r="AX919" s="6"/>
      <c r="AZ919" s="6"/>
      <c r="BL919" s="6"/>
    </row>
    <row r="920" spans="50:64" ht="12.75">
      <c r="AX920" s="6"/>
      <c r="AZ920" s="6"/>
      <c r="BL920" s="6"/>
    </row>
    <row r="921" spans="50:64" ht="12.75">
      <c r="AX921" s="6"/>
      <c r="AZ921" s="6"/>
      <c r="BL921" s="6"/>
    </row>
    <row r="922" spans="50:64" ht="12.75">
      <c r="AX922" s="6"/>
      <c r="AZ922" s="6"/>
      <c r="BL922" s="6"/>
    </row>
    <row r="923" spans="50:64" ht="12.75">
      <c r="AX923" s="6"/>
      <c r="AZ923" s="6"/>
      <c r="BL923" s="6"/>
    </row>
    <row r="924" spans="50:64" ht="12.75">
      <c r="AX924" s="6"/>
      <c r="AZ924" s="6"/>
      <c r="BL924" s="6"/>
    </row>
    <row r="925" spans="50:64" ht="12.75">
      <c r="AX925" s="6"/>
      <c r="AZ925" s="6"/>
      <c r="BL925" s="6"/>
    </row>
    <row r="926" spans="50:64" ht="12.75">
      <c r="AX926" s="6"/>
      <c r="AZ926" s="6"/>
      <c r="BL926" s="6"/>
    </row>
    <row r="927" spans="50:64" ht="12.75">
      <c r="AX927" s="6"/>
      <c r="AZ927" s="6"/>
      <c r="BL927" s="6"/>
    </row>
    <row r="928" spans="50:64" ht="12.75">
      <c r="AX928" s="6"/>
      <c r="AZ928" s="6"/>
      <c r="BL928" s="6"/>
    </row>
    <row r="929" spans="50:64" ht="12.75">
      <c r="AX929" s="6"/>
      <c r="AZ929" s="6"/>
      <c r="BL929" s="6"/>
    </row>
    <row r="930" spans="50:64" ht="12.75">
      <c r="AX930" s="6"/>
      <c r="AZ930" s="6"/>
      <c r="BL930" s="6"/>
    </row>
    <row r="931" spans="50:64" ht="12.75">
      <c r="AX931" s="6"/>
      <c r="AZ931" s="6"/>
      <c r="BL931" s="6"/>
    </row>
    <row r="932" spans="50:64" ht="12.75">
      <c r="AX932" s="6"/>
      <c r="AZ932" s="6"/>
      <c r="BL932" s="6"/>
    </row>
    <row r="933" spans="50:64" ht="12.75">
      <c r="AX933" s="6"/>
      <c r="AZ933" s="6"/>
      <c r="BL933" s="6"/>
    </row>
    <row r="934" spans="50:64" ht="12.75">
      <c r="AX934" s="6"/>
      <c r="AZ934" s="6"/>
      <c r="BL934" s="6"/>
    </row>
    <row r="935" spans="50:64" ht="12.75">
      <c r="AX935" s="6"/>
      <c r="AZ935" s="6"/>
      <c r="BL935" s="6"/>
    </row>
    <row r="936" spans="50:64" ht="12.75">
      <c r="AX936" s="6"/>
      <c r="AZ936" s="6"/>
      <c r="BL936" s="6"/>
    </row>
    <row r="937" spans="50:64" ht="12.75">
      <c r="AX937" s="6"/>
      <c r="AZ937" s="6"/>
      <c r="BL937" s="6"/>
    </row>
    <row r="938" spans="50:64" ht="12.75">
      <c r="AX938" s="6"/>
      <c r="AZ938" s="6"/>
      <c r="BL938" s="6"/>
    </row>
    <row r="939" spans="50:64" ht="12.75">
      <c r="AX939" s="6"/>
      <c r="AZ939" s="6"/>
      <c r="BL939" s="6"/>
    </row>
    <row r="940" spans="50:64" ht="12.75">
      <c r="AX940" s="6"/>
      <c r="AZ940" s="6"/>
      <c r="BL940" s="6"/>
    </row>
    <row r="941" spans="50:64" ht="12.75">
      <c r="AX941" s="6"/>
      <c r="AZ941" s="6"/>
      <c r="BL941" s="6"/>
    </row>
    <row r="942" spans="50:64" ht="12.75">
      <c r="AX942" s="6"/>
      <c r="AZ942" s="6"/>
      <c r="BL942" s="6"/>
    </row>
    <row r="943" spans="50:64" ht="12.75">
      <c r="AX943" s="6"/>
      <c r="AZ943" s="6"/>
      <c r="BL943" s="6"/>
    </row>
    <row r="944" spans="50:64" ht="12.75">
      <c r="AX944" s="6"/>
      <c r="AZ944" s="6"/>
      <c r="BL944" s="6"/>
    </row>
    <row r="945" spans="50:64" ht="12.75">
      <c r="AX945" s="6"/>
      <c r="AZ945" s="6"/>
      <c r="BL945" s="6"/>
    </row>
    <row r="946" spans="50:64" ht="12.75">
      <c r="AX946" s="6"/>
      <c r="AZ946" s="6"/>
      <c r="BL946" s="6"/>
    </row>
    <row r="947" spans="50:64" ht="12.75">
      <c r="AX947" s="6"/>
      <c r="AZ947" s="6"/>
      <c r="BL947" s="6"/>
    </row>
    <row r="948" spans="50:64" ht="12.75">
      <c r="AX948" s="6"/>
      <c r="AZ948" s="6"/>
      <c r="BL948" s="6"/>
    </row>
    <row r="949" spans="50:64" ht="12.75">
      <c r="AX949" s="6"/>
      <c r="AZ949" s="6"/>
      <c r="BL949" s="6"/>
    </row>
    <row r="950" spans="50:64" ht="12.75">
      <c r="AX950" s="6"/>
      <c r="AZ950" s="6"/>
      <c r="BL950" s="6"/>
    </row>
    <row r="951" spans="50:64" ht="12.75">
      <c r="AX951" s="6"/>
      <c r="AZ951" s="6"/>
      <c r="BL951" s="6"/>
    </row>
    <row r="952" spans="50:64" ht="12.75">
      <c r="AX952" s="6"/>
      <c r="AZ952" s="6"/>
      <c r="BL952" s="6"/>
    </row>
    <row r="953" spans="50:64" ht="12.75">
      <c r="AX953" s="6"/>
      <c r="AZ953" s="6"/>
      <c r="BL953" s="6"/>
    </row>
    <row r="954" spans="50:64" ht="12.75">
      <c r="AX954" s="6"/>
      <c r="AZ954" s="6"/>
      <c r="BL954" s="6"/>
    </row>
    <row r="955" spans="50:64" ht="12.75">
      <c r="AX955" s="6"/>
      <c r="AZ955" s="6"/>
      <c r="BL955" s="6"/>
    </row>
    <row r="956" spans="50:64" ht="12.75">
      <c r="AX956" s="6"/>
      <c r="AZ956" s="6"/>
      <c r="BL956" s="6"/>
    </row>
    <row r="957" spans="50:64" ht="12.75">
      <c r="AX957" s="6"/>
      <c r="AZ957" s="6"/>
      <c r="BL957" s="6"/>
    </row>
    <row r="958" spans="50:64" ht="12.75">
      <c r="AX958" s="6"/>
      <c r="AZ958" s="6"/>
      <c r="BL958" s="6"/>
    </row>
    <row r="959" spans="50:64" ht="12.75">
      <c r="AX959" s="6"/>
      <c r="AZ959" s="6"/>
      <c r="BL959" s="6"/>
    </row>
    <row r="960" spans="50:64" ht="12.75">
      <c r="AX960" s="6"/>
      <c r="AZ960" s="6"/>
      <c r="BL960" s="6"/>
    </row>
    <row r="961" spans="50:64" ht="12.75">
      <c r="AX961" s="6"/>
      <c r="AZ961" s="6"/>
      <c r="BL961" s="6"/>
    </row>
    <row r="962" spans="50:64" ht="12.75">
      <c r="AX962" s="6"/>
      <c r="AZ962" s="6"/>
      <c r="BL962" s="6"/>
    </row>
    <row r="963" spans="50:64" ht="12.75">
      <c r="AX963" s="6"/>
      <c r="AZ963" s="6"/>
      <c r="BL963" s="6"/>
    </row>
    <row r="964" spans="50:64" ht="12.75">
      <c r="AX964" s="6"/>
      <c r="AZ964" s="6"/>
      <c r="BL964" s="6"/>
    </row>
    <row r="965" spans="50:64" ht="12.75">
      <c r="AX965" s="6"/>
      <c r="AZ965" s="6"/>
      <c r="BL965" s="6"/>
    </row>
    <row r="966" spans="50:64" ht="12.75">
      <c r="AX966" s="6"/>
      <c r="AZ966" s="6"/>
      <c r="BL966" s="6"/>
    </row>
    <row r="967" spans="50:64" ht="12.75">
      <c r="AX967" s="6"/>
      <c r="AZ967" s="6"/>
      <c r="BL967" s="6"/>
    </row>
    <row r="968" spans="50:64" ht="12.75">
      <c r="AX968" s="6"/>
      <c r="AZ968" s="6"/>
      <c r="BL968" s="6"/>
    </row>
    <row r="969" spans="50:64" ht="12.75">
      <c r="AX969" s="6"/>
      <c r="AZ969" s="6"/>
      <c r="BL969" s="6"/>
    </row>
    <row r="970" spans="50:64" ht="12.75">
      <c r="AX970" s="6"/>
      <c r="AZ970" s="6"/>
      <c r="BL970" s="6"/>
    </row>
    <row r="971" spans="50:64" ht="12.75">
      <c r="AX971" s="6"/>
      <c r="AZ971" s="6"/>
      <c r="BL971" s="6"/>
    </row>
    <row r="972" spans="50:64" ht="12.75">
      <c r="AX972" s="6"/>
      <c r="AZ972" s="6"/>
      <c r="BL972" s="6"/>
    </row>
    <row r="973" spans="50:64" ht="12.75">
      <c r="AX973" s="6"/>
      <c r="AZ973" s="6"/>
      <c r="BL973" s="6"/>
    </row>
    <row r="974" spans="50:64" ht="12.75">
      <c r="AX974" s="6"/>
      <c r="AZ974" s="6"/>
      <c r="BL974" s="6"/>
    </row>
    <row r="975" spans="50:64" ht="12.75">
      <c r="AX975" s="6"/>
      <c r="AZ975" s="6"/>
      <c r="BL975" s="6"/>
    </row>
    <row r="976" spans="50:64" ht="12.75">
      <c r="AX976" s="6"/>
      <c r="AZ976" s="6"/>
      <c r="BL976" s="6"/>
    </row>
    <row r="977" spans="50:64" ht="12.75">
      <c r="AX977" s="6"/>
      <c r="AZ977" s="6"/>
      <c r="BL977" s="6"/>
    </row>
    <row r="978" spans="50:64" ht="12.75">
      <c r="AX978" s="6"/>
      <c r="AZ978" s="6"/>
      <c r="BL978" s="6"/>
    </row>
  </sheetData>
  <mergeCells count="5">
    <mergeCell ref="B1:C1"/>
    <mergeCell ref="D1:E1"/>
    <mergeCell ref="F1:G1"/>
    <mergeCell ref="H1:I1"/>
    <mergeCell ref="J1:K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AA944"/>
  <sheetViews>
    <sheetView workbookViewId="0">
      <selection activeCell="X18" sqref="X18"/>
    </sheetView>
  </sheetViews>
  <sheetFormatPr baseColWidth="10" defaultColWidth="12.7109375" defaultRowHeight="15.75" customHeight="1"/>
  <cols>
    <col min="1" max="1" width="4.42578125" customWidth="1"/>
    <col min="2" max="2" width="2.7109375" customWidth="1"/>
    <col min="3" max="3" width="9.28515625" customWidth="1"/>
    <col min="4" max="4" width="1.85546875" customWidth="1"/>
    <col min="5" max="5" width="9.28515625" customWidth="1"/>
    <col min="6" max="6" width="2.42578125" customWidth="1"/>
    <col min="7" max="7" width="9.28515625" customWidth="1"/>
    <col min="8" max="8" width="1.85546875" customWidth="1"/>
    <col min="9" max="9" width="9.28515625" customWidth="1"/>
    <col min="10" max="10" width="1.85546875" customWidth="1"/>
    <col min="11" max="11" width="9.28515625" customWidth="1"/>
    <col min="12" max="12" width="1.85546875" customWidth="1"/>
    <col min="13" max="13" width="9.28515625" customWidth="1"/>
    <col min="14" max="14" width="3.28515625" customWidth="1"/>
    <col min="15" max="15" width="9.28515625" customWidth="1"/>
    <col min="16" max="16" width="1.85546875" customWidth="1"/>
    <col min="17" max="17" width="9.28515625" customWidth="1"/>
    <col min="18" max="18" width="1.85546875" customWidth="1"/>
    <col min="19" max="19" width="9.28515625" customWidth="1"/>
    <col min="20" max="20" width="1.85546875" customWidth="1"/>
    <col min="21" max="21" width="9.28515625" customWidth="1"/>
    <col min="22" max="22" width="5.7109375" customWidth="1"/>
    <col min="23" max="23" width="3" customWidth="1"/>
    <col min="24" max="24" width="24.28515625" customWidth="1"/>
    <col min="25" max="25" width="18.42578125" customWidth="1"/>
    <col min="26" max="26" width="15.42578125" customWidth="1"/>
    <col min="27" max="27" width="9.7109375" customWidth="1"/>
  </cols>
  <sheetData>
    <row r="1" spans="1:27" ht="27.75" customHeight="1">
      <c r="A1" s="52"/>
      <c r="B1" s="234" t="s">
        <v>252</v>
      </c>
      <c r="C1" s="223"/>
      <c r="D1" s="223"/>
      <c r="E1" s="223"/>
      <c r="F1" s="223"/>
      <c r="G1" s="223"/>
      <c r="H1" s="223"/>
      <c r="I1" s="223"/>
      <c r="J1" s="223"/>
      <c r="K1" s="223"/>
      <c r="L1" s="223"/>
      <c r="M1" s="223"/>
      <c r="N1" s="223"/>
      <c r="O1" s="223"/>
      <c r="P1" s="223"/>
      <c r="Q1" s="223"/>
      <c r="R1" s="223"/>
      <c r="S1" s="223"/>
      <c r="T1" s="223"/>
      <c r="U1" s="22"/>
      <c r="V1" s="23"/>
    </row>
    <row r="2" spans="1:27" ht="15" customHeight="1">
      <c r="B2" s="235" t="s">
        <v>16</v>
      </c>
      <c r="C2" s="236"/>
      <c r="D2" s="236"/>
      <c r="E2" s="237"/>
      <c r="F2" s="235" t="s">
        <v>179</v>
      </c>
      <c r="G2" s="236"/>
      <c r="H2" s="236"/>
      <c r="I2" s="237"/>
      <c r="J2" s="235" t="s">
        <v>180</v>
      </c>
      <c r="K2" s="236"/>
      <c r="L2" s="236"/>
      <c r="M2" s="237"/>
      <c r="N2" s="235" t="s">
        <v>181</v>
      </c>
      <c r="O2" s="236"/>
      <c r="P2" s="236"/>
      <c r="Q2" s="237"/>
      <c r="R2" s="235" t="s">
        <v>182</v>
      </c>
      <c r="S2" s="236"/>
      <c r="T2" s="236"/>
      <c r="U2" s="237"/>
      <c r="W2" s="25"/>
      <c r="X2" s="26" t="s">
        <v>183</v>
      </c>
      <c r="Y2" s="26" t="s">
        <v>184</v>
      </c>
      <c r="Z2" s="26" t="s">
        <v>185</v>
      </c>
      <c r="AA2" s="27"/>
    </row>
    <row r="3" spans="1:27" ht="19.5" customHeight="1">
      <c r="A3" s="53"/>
      <c r="B3" s="128"/>
      <c r="C3" s="374" t="str">
        <f>IF(B3="","",LOOKUP(B3,$W$3:$W$21,$X$3:$X$21))</f>
        <v/>
      </c>
      <c r="D3" s="329"/>
      <c r="E3" s="330"/>
      <c r="F3" s="31"/>
      <c r="G3" s="231" t="str">
        <f>IF(F3="","",LOOKUP(F3,$W$3:$W$21,$X$3:$X$21))</f>
        <v/>
      </c>
      <c r="H3" s="232"/>
      <c r="I3" s="233"/>
      <c r="J3" s="31"/>
      <c r="K3" s="231" t="str">
        <f>IF(J3="","",LOOKUP(J3,$W$3:$W$21,$X$3:$X$21))</f>
        <v/>
      </c>
      <c r="L3" s="232"/>
      <c r="M3" s="233"/>
      <c r="N3" s="29"/>
      <c r="O3" s="231" t="str">
        <f>IF(N3="","",LOOKUP(N3,$W$3:$W$21,$X$3:$X$21))</f>
        <v/>
      </c>
      <c r="P3" s="232"/>
      <c r="Q3" s="233"/>
      <c r="R3" s="31"/>
      <c r="S3" s="231" t="str">
        <f>IF(R3="","",LOOKUP(R3,$W$3:$W$21,$X$3:$X$21))</f>
        <v/>
      </c>
      <c r="T3" s="232"/>
      <c r="U3" s="233"/>
      <c r="W3" s="25">
        <v>1</v>
      </c>
      <c r="X3" s="34" t="s">
        <v>186</v>
      </c>
      <c r="Y3" s="34" t="s">
        <v>86</v>
      </c>
      <c r="Z3" s="34" t="s">
        <v>86</v>
      </c>
      <c r="AA3" s="22"/>
    </row>
    <row r="4" spans="1:27" ht="15" customHeight="1">
      <c r="A4" s="53" t="s">
        <v>187</v>
      </c>
      <c r="B4" s="378" t="str">
        <f>IF(B3="","",LOOKUP(B3,$W$3:$W$21,$Y$3:$Y$21))</f>
        <v/>
      </c>
      <c r="C4" s="325"/>
      <c r="D4" s="325"/>
      <c r="E4" s="326"/>
      <c r="F4" s="228" t="str">
        <f>IF(F3="","",LOOKUP(F3,$W$3:$W$21,$Y$3:$Y$21))</f>
        <v/>
      </c>
      <c r="G4" s="223"/>
      <c r="H4" s="223"/>
      <c r="I4" s="229"/>
      <c r="J4" s="228" t="str">
        <f>IF(J3="","",LOOKUP(J3,$W$3:$W$21,$Y$3:$Y$21))</f>
        <v/>
      </c>
      <c r="K4" s="223"/>
      <c r="L4" s="223"/>
      <c r="M4" s="229"/>
      <c r="N4" s="228" t="str">
        <f>IF(N3="","",LOOKUP(N3,$W$3:$W$21,$Y$3:$Y$21))</f>
        <v/>
      </c>
      <c r="O4" s="223"/>
      <c r="P4" s="223"/>
      <c r="Q4" s="229"/>
      <c r="R4" s="228" t="str">
        <f>IF(R3="","",LOOKUP(R3,$W$3:$W$21,$Y$3:$Y$21))</f>
        <v/>
      </c>
      <c r="S4" s="223"/>
      <c r="T4" s="223"/>
      <c r="U4" s="229"/>
      <c r="W4" s="25">
        <v>2</v>
      </c>
      <c r="X4" s="99" t="s">
        <v>476</v>
      </c>
      <c r="Y4" s="34" t="s">
        <v>36</v>
      </c>
      <c r="Z4" s="34" t="s">
        <v>36</v>
      </c>
      <c r="AA4" s="22"/>
    </row>
    <row r="5" spans="1:27" ht="15" customHeight="1">
      <c r="A5" s="53"/>
      <c r="B5" s="370" t="str">
        <f>IF(B3="","",IF(LOOKUP(B3,$W$9:$W$21,$Z$9:$Z$21)="","---",LOOKUP(B3,$W$9:$W$21,$Z$9:$Z$21)))</f>
        <v/>
      </c>
      <c r="C5" s="320"/>
      <c r="D5" s="320"/>
      <c r="E5" s="321"/>
      <c r="F5" s="224" t="str">
        <f>IF(F3="","",IF(LOOKUP(F3,$W$9:$W$21,$Z$9:$Z$21)="","---",LOOKUP(F3,$W$9:$W$21,$Z$9:$Z$21)))</f>
        <v/>
      </c>
      <c r="G5" s="225"/>
      <c r="H5" s="225"/>
      <c r="I5" s="226"/>
      <c r="J5" s="224" t="str">
        <f>IF(J3="","",IF(LOOKUP(J3,$W$9:$W$21,$Z$9:$Z$21)="","---",LOOKUP(J3,$W$9:$W$21,$Z$9:$Z$21)))</f>
        <v/>
      </c>
      <c r="K5" s="225"/>
      <c r="L5" s="225"/>
      <c r="M5" s="226"/>
      <c r="N5" s="224" t="str">
        <f>IF(N3="","",IF(LOOKUP(N3,$W$9:$W$21,$Z$9:$Z$21)="","---",LOOKUP(N3,$W$9:$W$21,$Z$9:$Z$21)))</f>
        <v/>
      </c>
      <c r="O5" s="225"/>
      <c r="P5" s="225"/>
      <c r="Q5" s="226"/>
      <c r="R5" s="224" t="str">
        <f>IF(R3="","",IF(LOOKUP(R3,$W$9:$W$21,$Z$9:$Z$21)="","---",LOOKUP(R3,$W$9:$W$21,$Z$9:$Z$21)))</f>
        <v/>
      </c>
      <c r="S5" s="225"/>
      <c r="T5" s="225"/>
      <c r="U5" s="226"/>
      <c r="W5" s="25">
        <v>3</v>
      </c>
      <c r="X5" s="99" t="s">
        <v>477</v>
      </c>
      <c r="Y5" s="47" t="s">
        <v>139</v>
      </c>
      <c r="Z5" s="47" t="s">
        <v>139</v>
      </c>
      <c r="AA5" s="22"/>
    </row>
    <row r="6" spans="1:27" ht="20.25" customHeight="1">
      <c r="A6" s="53">
        <v>1700</v>
      </c>
      <c r="B6" s="128"/>
      <c r="C6" s="374" t="str">
        <f>IF(B6="","",LOOKUP(B6,$W$3:$W$21,$X$3:$X$21))</f>
        <v/>
      </c>
      <c r="D6" s="329"/>
      <c r="E6" s="330"/>
      <c r="F6" s="152"/>
      <c r="G6" s="375" t="str">
        <f>IF(F6="","",LOOKUP(F6,$W$3:$W$21,$X$3:$X$21))</f>
        <v/>
      </c>
      <c r="H6" s="376"/>
      <c r="I6" s="377"/>
      <c r="J6" s="31"/>
      <c r="K6" s="231" t="str">
        <f>IF(J6="","",LOOKUP(J6,$W$3:$W$21,$X$3:$X$21))</f>
        <v/>
      </c>
      <c r="L6" s="232"/>
      <c r="M6" s="233"/>
      <c r="N6" s="29"/>
      <c r="O6" s="231" t="str">
        <f>IF(N6="","",LOOKUP(N6,$W$3:$W$21,$X$3:$X$21))</f>
        <v/>
      </c>
      <c r="P6" s="232"/>
      <c r="Q6" s="233"/>
      <c r="R6" s="29"/>
      <c r="S6" s="231" t="str">
        <f>IF(R6="","",LOOKUP(R6,$W$3:$W$21,$X$3:$X$21))</f>
        <v/>
      </c>
      <c r="T6" s="232"/>
      <c r="U6" s="233"/>
      <c r="W6" s="25">
        <v>4</v>
      </c>
      <c r="X6" s="99" t="s">
        <v>478</v>
      </c>
      <c r="Y6" s="34" t="s">
        <v>139</v>
      </c>
      <c r="Z6" s="34" t="s">
        <v>139</v>
      </c>
      <c r="AA6" s="22"/>
    </row>
    <row r="7" spans="1:27" ht="15" customHeight="1">
      <c r="A7" s="53" t="s">
        <v>191</v>
      </c>
      <c r="B7" s="378" t="str">
        <f>IF(B6="","",LOOKUP(B6,$W$3:$W$21,$Y$3:$Y$21))</f>
        <v/>
      </c>
      <c r="C7" s="325"/>
      <c r="D7" s="325"/>
      <c r="E7" s="326"/>
      <c r="F7" s="379" t="str">
        <f>IF(F6="","",LOOKUP(F6,$W$3:$W$21,$Y$3:$Y$21))</f>
        <v/>
      </c>
      <c r="G7" s="380"/>
      <c r="H7" s="380"/>
      <c r="I7" s="381"/>
      <c r="J7" s="228" t="str">
        <f>IF(J6="","",LOOKUP(J6,$W$3:$W$21,$Y$3:$Y$21))</f>
        <v/>
      </c>
      <c r="K7" s="223"/>
      <c r="L7" s="223"/>
      <c r="M7" s="229"/>
      <c r="N7" s="228" t="str">
        <f>IF(N6="","",LOOKUP(N6,$W$3:$W$21,$Y$3:$Y$21))</f>
        <v/>
      </c>
      <c r="O7" s="223"/>
      <c r="P7" s="223"/>
      <c r="Q7" s="229"/>
      <c r="R7" s="228" t="str">
        <f>IF(R6="","",LOOKUP(R6,$W$3:$W$21,$Y$3:$Y$21))</f>
        <v/>
      </c>
      <c r="S7" s="223"/>
      <c r="T7" s="223"/>
      <c r="U7" s="229"/>
      <c r="W7" s="25">
        <v>5</v>
      </c>
      <c r="X7" s="99" t="s">
        <v>481</v>
      </c>
      <c r="Y7" s="153" t="s">
        <v>482</v>
      </c>
      <c r="Z7" s="154" t="s">
        <v>483</v>
      </c>
      <c r="AA7" s="22"/>
    </row>
    <row r="8" spans="1:27" ht="15" customHeight="1">
      <c r="A8" s="53">
        <v>1800</v>
      </c>
      <c r="B8" s="370" t="str">
        <f>IF(B6="","",IF(LOOKUP(B6,$W$9:$W$21,$Z$9:$Z$21)="","---",LOOKUP(B6,$W$9:$W$21,$Z$9:$Z$21)))</f>
        <v/>
      </c>
      <c r="C8" s="320"/>
      <c r="D8" s="320"/>
      <c r="E8" s="321"/>
      <c r="F8" s="371" t="str">
        <f>IF(F6="","",IF(LOOKUP(F6,$W$9:$W$21,$Z$9:$Z$21)="","---",LOOKUP(F6,$W$9:$W$21,$Z$9:$Z$21)))</f>
        <v/>
      </c>
      <c r="G8" s="372"/>
      <c r="H8" s="372"/>
      <c r="I8" s="373"/>
      <c r="J8" s="224" t="str">
        <f>IF(J6="","",IF(LOOKUP(J6,$W$3:$W$21,$Z$3:$Z$21)="","---",LOOKUP(J6,$W$3:$W$21,$Z$3:$Z$21)))</f>
        <v/>
      </c>
      <c r="K8" s="225"/>
      <c r="L8" s="225"/>
      <c r="M8" s="226"/>
      <c r="N8" s="224" t="str">
        <f>IF(N6="","",IF(LOOKUP(N6,$W$3:$W$21,$Z$3:$Z$21)="","---",LOOKUP(N6,$W$3:$W$21,$Z$3:$Z$21)))</f>
        <v/>
      </c>
      <c r="O8" s="225"/>
      <c r="P8" s="225"/>
      <c r="Q8" s="226"/>
      <c r="R8" s="224" t="str">
        <f>IF(R6="","",IF(LOOKUP(R6,$W$3:$W$21,$Z$3:$Z$21)="","---",LOOKUP(R6,$W$3:$W$21,$Z$3:$Z$21)))</f>
        <v/>
      </c>
      <c r="S8" s="225"/>
      <c r="T8" s="225"/>
      <c r="U8" s="226"/>
      <c r="W8" s="25">
        <v>6</v>
      </c>
      <c r="X8" s="99" t="s">
        <v>480</v>
      </c>
      <c r="Y8" s="34" t="s">
        <v>124</v>
      </c>
      <c r="Z8" s="34" t="s">
        <v>124</v>
      </c>
      <c r="AA8" s="22"/>
    </row>
    <row r="9" spans="1:27" ht="20.25" customHeight="1">
      <c r="A9" s="53">
        <v>1800</v>
      </c>
      <c r="B9" s="105">
        <v>7</v>
      </c>
      <c r="C9" s="243" t="str">
        <f>IF(B9="","",LOOKUP(B9,$W$3:$W$21,$X$3:$X$21))</f>
        <v xml:space="preserve">Prác. Docentes I. </v>
      </c>
      <c r="D9" s="244"/>
      <c r="E9" s="245"/>
      <c r="F9" s="105">
        <v>3</v>
      </c>
      <c r="G9" s="243" t="str">
        <f>IF(F9="","",LOOKUP(F9,$W$3:$W$21,$X$3:$X$21))</f>
        <v>Estudios del lenguaje I</v>
      </c>
      <c r="H9" s="244"/>
      <c r="I9" s="245"/>
      <c r="J9" s="105">
        <v>6</v>
      </c>
      <c r="K9" s="243" t="str">
        <f>IF(J9="","",LOOKUP(J9,$W$3:$W$21,$X$3:$X$21))</f>
        <v>Intro a la lectura literaria</v>
      </c>
      <c r="L9" s="244"/>
      <c r="M9" s="245"/>
      <c r="N9" s="105">
        <v>8</v>
      </c>
      <c r="O9" s="243" t="str">
        <f>IF(N9="","",LOOKUP(N9,$W$3:$W$21,$X$3:$X$21))</f>
        <v>Estudios Literarios</v>
      </c>
      <c r="P9" s="244"/>
      <c r="Q9" s="245"/>
      <c r="R9" s="105">
        <v>1</v>
      </c>
      <c r="S9" s="243" t="str">
        <f>IF(R9="","",LOOKUP(R9,$W$3:$W$21,$X$3:$X$21))</f>
        <v>Pedagogía</v>
      </c>
      <c r="T9" s="244"/>
      <c r="U9" s="245"/>
      <c r="W9" s="25">
        <v>7</v>
      </c>
      <c r="X9" s="99" t="s">
        <v>499</v>
      </c>
      <c r="Y9" s="47" t="s">
        <v>254</v>
      </c>
      <c r="Z9" s="99" t="s">
        <v>124</v>
      </c>
      <c r="AA9" s="22"/>
    </row>
    <row r="10" spans="1:27" ht="15" customHeight="1">
      <c r="A10" s="54"/>
      <c r="B10" s="260" t="str">
        <f>IF(B9="","",LOOKUP(B9,$W$3:$W$21,$Y$3:$Y$21))</f>
        <v>Muzzolon Ivana</v>
      </c>
      <c r="C10" s="261"/>
      <c r="D10" s="261"/>
      <c r="E10" s="262"/>
      <c r="F10" s="260" t="str">
        <f>IF(F9="","",LOOKUP(F9,$W$3:$W$21,$Y$3:$Y$21))</f>
        <v>Sampedro Barbara</v>
      </c>
      <c r="G10" s="261"/>
      <c r="H10" s="261"/>
      <c r="I10" s="262"/>
      <c r="J10" s="260" t="str">
        <f>IF(J9="","",LOOKUP(J9,$W$3:$W$21,$Y$3:$Y$21))</f>
        <v>Porto Flavia</v>
      </c>
      <c r="K10" s="261"/>
      <c r="L10" s="261"/>
      <c r="M10" s="262"/>
      <c r="N10" s="260" t="str">
        <f>IF(N9="","",LOOKUP(N9,$W$3:$W$21,$Y$3:$Y$21))</f>
        <v>Sanchez Pirra</v>
      </c>
      <c r="O10" s="261"/>
      <c r="P10" s="261"/>
      <c r="Q10" s="262"/>
      <c r="R10" s="260" t="str">
        <f>IF(R9="","",LOOKUP(R9,$W$3:$W$21,$Y$3:$Y$21))</f>
        <v>De Mingo Ana Clara</v>
      </c>
      <c r="S10" s="261"/>
      <c r="T10" s="261"/>
      <c r="U10" s="262"/>
      <c r="W10" s="25">
        <v>8</v>
      </c>
      <c r="X10" s="99" t="s">
        <v>479</v>
      </c>
      <c r="Y10" s="99" t="s">
        <v>475</v>
      </c>
      <c r="Z10" s="99" t="s">
        <v>475</v>
      </c>
      <c r="AA10" s="22"/>
    </row>
    <row r="11" spans="1:27" ht="15" customHeight="1">
      <c r="A11" s="53">
        <v>1900</v>
      </c>
      <c r="B11" s="240" t="str">
        <f>IF(B9="","",IF(LOOKUP(B9,$W$3:$W$21,$Z$3:$Z$21)="","---",LOOKUP(B9,$W$3:$W$21,$Z$3:$Z$21)))</f>
        <v>Porto Flavia</v>
      </c>
      <c r="C11" s="241"/>
      <c r="D11" s="241"/>
      <c r="E11" s="242"/>
      <c r="F11" s="240" t="str">
        <f>IF(F9="","",IF(LOOKUP(F9,$W$3:$W$21,$Z$3:$Z$21)="","---",LOOKUP(F9,$W$3:$W$21,$Z$3:$Z$21)))</f>
        <v>Sampedro Barbara</v>
      </c>
      <c r="G11" s="241"/>
      <c r="H11" s="241"/>
      <c r="I11" s="242"/>
      <c r="J11" s="240" t="str">
        <f>IF(J9="","",IF(LOOKUP(J9,$W$3:$W$21,$Z$3:$Z$21)="","---",LOOKUP(J9,$W$3:$W$21,$Z$3:$Z$21)))</f>
        <v>Porto Flavia</v>
      </c>
      <c r="K11" s="241"/>
      <c r="L11" s="241"/>
      <c r="M11" s="242"/>
      <c r="N11" s="240" t="str">
        <f>IF(N9="","",IF(LOOKUP(N9,$W$3:$W$21,$Z$3:$Z$21)="","---",LOOKUP(N9,$W$3:$W$21,$Z$3:$Z$21)))</f>
        <v>Sanchez Pirra</v>
      </c>
      <c r="O11" s="241"/>
      <c r="P11" s="241"/>
      <c r="Q11" s="242"/>
      <c r="R11" s="240" t="str">
        <f>IF(R9="","",IF(LOOKUP(R9,$W$3:$W$21,$Z$3:$Z$21)="","---",LOOKUP(R9,$W$3:$W$21,$Z$3:$Z$21)))</f>
        <v>De Mingo Ana Clara</v>
      </c>
      <c r="S11" s="241"/>
      <c r="T11" s="241"/>
      <c r="U11" s="242"/>
      <c r="W11" s="25"/>
      <c r="X11" s="99"/>
      <c r="Y11" s="47"/>
      <c r="Z11" s="34"/>
      <c r="AA11" s="22"/>
    </row>
    <row r="12" spans="1:27" ht="24" customHeight="1">
      <c r="A12" s="53">
        <v>1900</v>
      </c>
      <c r="B12" s="105">
        <v>7</v>
      </c>
      <c r="C12" s="243" t="str">
        <f>IF(B12="","",LOOKUP(B12,$W$3:$W$21,$X$3:$X$21))</f>
        <v xml:space="preserve">Prác. Docentes I. </v>
      </c>
      <c r="D12" s="244"/>
      <c r="E12" s="245"/>
      <c r="F12" s="105">
        <v>3</v>
      </c>
      <c r="G12" s="243" t="str">
        <f>IF(F12="","",LOOKUP(F12,$W$3:$W$21,$X$3:$X$21))</f>
        <v>Estudios del lenguaje I</v>
      </c>
      <c r="H12" s="244"/>
      <c r="I12" s="245"/>
      <c r="J12" s="105">
        <v>6</v>
      </c>
      <c r="K12" s="243" t="str">
        <f>IF(J12="","",LOOKUP(J12,$W$3:$W$21,$X$3:$X$21))</f>
        <v>Intro a la lectura literaria</v>
      </c>
      <c r="L12" s="244"/>
      <c r="M12" s="245"/>
      <c r="N12" s="105">
        <v>8</v>
      </c>
      <c r="O12" s="243" t="str">
        <f>IF(N12="","",LOOKUP(N12,$W$3:$W$21,$X$3:$X$21))</f>
        <v>Estudios Literarios</v>
      </c>
      <c r="P12" s="244"/>
      <c r="Q12" s="245"/>
      <c r="R12" s="105">
        <v>1</v>
      </c>
      <c r="S12" s="243" t="str">
        <f>IF(R12="","",LOOKUP(R12,$W$3:$W$21,$X$3:$X$21))</f>
        <v>Pedagogía</v>
      </c>
      <c r="T12" s="244"/>
      <c r="U12" s="245"/>
      <c r="W12" s="25"/>
      <c r="X12" s="99"/>
      <c r="Y12" s="47"/>
      <c r="Z12" s="99"/>
      <c r="AA12" s="22"/>
    </row>
    <row r="13" spans="1:27" ht="15" customHeight="1">
      <c r="A13" s="53"/>
      <c r="B13" s="260" t="str">
        <f>IF(B12="","",LOOKUP(B12,$W$3:$W$21,$Y$3:$Y$21))</f>
        <v>Muzzolon Ivana</v>
      </c>
      <c r="C13" s="261"/>
      <c r="D13" s="261"/>
      <c r="E13" s="262"/>
      <c r="F13" s="260" t="str">
        <f>IF(F12="","",LOOKUP(F12,$W$3:$W$21,$Y$3:$Y$21))</f>
        <v>Sampedro Barbara</v>
      </c>
      <c r="G13" s="261"/>
      <c r="H13" s="261"/>
      <c r="I13" s="262"/>
      <c r="J13" s="260" t="str">
        <f>IF(J12="","",LOOKUP(J12,$W$3:$W$21,$Y$3:$Y$21))</f>
        <v>Porto Flavia</v>
      </c>
      <c r="K13" s="261"/>
      <c r="L13" s="261"/>
      <c r="M13" s="262"/>
      <c r="N13" s="260" t="str">
        <f>IF(N12="","",LOOKUP(N12,$W$3:$W$21,$Y$3:$Y$21))</f>
        <v>Sanchez Pirra</v>
      </c>
      <c r="O13" s="261"/>
      <c r="P13" s="261"/>
      <c r="Q13" s="262"/>
      <c r="R13" s="260" t="str">
        <f>IF(R12="","",LOOKUP(R12,$W$3:$W$21,$Y$3:$Y$21))</f>
        <v>De Mingo Ana Clara</v>
      </c>
      <c r="S13" s="261"/>
      <c r="T13" s="261"/>
      <c r="U13" s="262"/>
      <c r="W13" s="25"/>
      <c r="X13" s="99"/>
      <c r="Y13" s="153"/>
      <c r="Z13" s="154"/>
      <c r="AA13" s="22"/>
    </row>
    <row r="14" spans="1:27" ht="15" customHeight="1">
      <c r="A14" s="53">
        <v>2000</v>
      </c>
      <c r="B14" s="240" t="str">
        <f>IF(B12="","",IF(LOOKUP(B12,$W$3:$W$21,$Z$3:$Z$21)="","---",LOOKUP(B12,$W$3:$W$21,$Z$3:$Z$21)))</f>
        <v>Porto Flavia</v>
      </c>
      <c r="C14" s="241"/>
      <c r="D14" s="241"/>
      <c r="E14" s="242"/>
      <c r="F14" s="240" t="str">
        <f>IF(F12="","",IF(LOOKUP(F12,$W$3:$W$21,$Z$3:$Z$21)="","---",LOOKUP(F12,$W$3:$W$21,$Z$3:$Z$21)))</f>
        <v>Sampedro Barbara</v>
      </c>
      <c r="G14" s="241"/>
      <c r="H14" s="241"/>
      <c r="I14" s="242"/>
      <c r="J14" s="240" t="str">
        <f>IF(J12="","",IF(LOOKUP(J12,$W$3:$W$21,$Z$3:$Z$21)="","---",LOOKUP(J12,$W$3:$W$21,$Z$3:$Z$21)))</f>
        <v>Porto Flavia</v>
      </c>
      <c r="K14" s="241"/>
      <c r="L14" s="241"/>
      <c r="M14" s="242"/>
      <c r="N14" s="240" t="str">
        <f>IF(N12="","",IF(LOOKUP(N12,$W$3:$W$21,$Z$3:$Z$21)="","---",LOOKUP(N12,$W$3:$W$21,$Z$3:$Z$21)))</f>
        <v>Sanchez Pirra</v>
      </c>
      <c r="O14" s="241"/>
      <c r="P14" s="241"/>
      <c r="Q14" s="242"/>
      <c r="R14" s="240" t="str">
        <f>IF(R12="","",IF(LOOKUP(R12,$W$3:$W$21,$Z$3:$Z$21)="","---",LOOKUP(R12,$W$3:$W$21,$Z$3:$Z$21)))</f>
        <v>De Mingo Ana Clara</v>
      </c>
      <c r="S14" s="241"/>
      <c r="T14" s="241"/>
      <c r="U14" s="242"/>
      <c r="W14" s="25"/>
      <c r="X14" s="35"/>
      <c r="Y14" s="34"/>
      <c r="Z14" s="34"/>
      <c r="AA14" s="22"/>
    </row>
    <row r="15" spans="1:27" ht="21" customHeight="1">
      <c r="A15" s="53">
        <v>2010</v>
      </c>
      <c r="B15" s="105">
        <v>4</v>
      </c>
      <c r="C15" s="243" t="str">
        <f>IF(B15="","",LOOKUP(B15,$W$3:$W$21,$X$3:$X$21))</f>
        <v>Introducción a la gramática</v>
      </c>
      <c r="D15" s="244"/>
      <c r="E15" s="245"/>
      <c r="F15" s="105"/>
      <c r="G15" s="243" t="str">
        <f>IF(F15="","",LOOKUP(F15,$W$3:$W$21,$X$3:$X$21))</f>
        <v/>
      </c>
      <c r="H15" s="244"/>
      <c r="I15" s="245"/>
      <c r="J15" s="105">
        <v>2</v>
      </c>
      <c r="K15" s="243" t="str">
        <f>IF(J15="","",LOOKUP(J15,$W$3:$W$21,$X$3:$X$21))</f>
        <v>Educ. y trans. Soc. contemp</v>
      </c>
      <c r="L15" s="244"/>
      <c r="M15" s="245"/>
      <c r="N15" s="105">
        <v>5</v>
      </c>
      <c r="O15" s="243" t="str">
        <f>IF(N15="","",LOOKUP(N15,$W$3:$W$21,$X$3:$X$21))</f>
        <v>ESI</v>
      </c>
      <c r="P15" s="244"/>
      <c r="Q15" s="245"/>
      <c r="R15" s="105">
        <v>8</v>
      </c>
      <c r="S15" s="243" t="str">
        <f>IF(R15="","",LOOKUP(R15,$W$3:$W$21,$X$3:$X$21))</f>
        <v>Estudios Literarios</v>
      </c>
      <c r="T15" s="244"/>
      <c r="U15" s="245"/>
      <c r="W15" s="25"/>
      <c r="X15" s="35"/>
      <c r="Y15" s="34"/>
      <c r="Z15" s="34"/>
      <c r="AA15" s="22"/>
    </row>
    <row r="16" spans="1:27" ht="15" customHeight="1">
      <c r="A16" s="54"/>
      <c r="B16" s="260" t="str">
        <f>IF(B15="","",LOOKUP(B15,$W$3:$W$21,$Y$3:$Y$21))</f>
        <v>Sampedro Barbara</v>
      </c>
      <c r="C16" s="261"/>
      <c r="D16" s="261"/>
      <c r="E16" s="262"/>
      <c r="F16" s="260" t="str">
        <f>IF(F15="","",LOOKUP(F15,$W$3:$W$21,$Y$3:$Y$21))</f>
        <v/>
      </c>
      <c r="G16" s="261"/>
      <c r="H16" s="261"/>
      <c r="I16" s="262"/>
      <c r="J16" s="260" t="str">
        <f>IF(J15="","",LOOKUP(J15,$W$3:$W$21,$Y$3:$Y$21))</f>
        <v>Arevalo M Emilia</v>
      </c>
      <c r="K16" s="261"/>
      <c r="L16" s="261"/>
      <c r="M16" s="262"/>
      <c r="N16" s="260" t="str">
        <f>IF(N15="","",LOOKUP(N15,$W$3:$W$21,$Y$3:$Y$21))</f>
        <v>Barech- Requiere</v>
      </c>
      <c r="O16" s="261"/>
      <c r="P16" s="261"/>
      <c r="Q16" s="262"/>
      <c r="R16" s="260" t="str">
        <f>IF(R15="","",LOOKUP(R15,$W$3:$W$21,$Y$3:$Y$21))</f>
        <v>Sanchez Pirra</v>
      </c>
      <c r="S16" s="261"/>
      <c r="T16" s="261"/>
      <c r="U16" s="262"/>
      <c r="W16" s="25"/>
      <c r="X16" s="35"/>
      <c r="Y16" s="34"/>
      <c r="Z16" s="34"/>
      <c r="AA16" s="22"/>
    </row>
    <row r="17" spans="1:27" ht="15" customHeight="1">
      <c r="A17" s="53">
        <v>2110</v>
      </c>
      <c r="B17" s="240" t="str">
        <f>IF(B15="","",IF(LOOKUP(B15,$W$3:$W$21,$Z$3:$Z$21)="","---",LOOKUP(B15,$W$3:$W$21,$Z$3:$Z$21)))</f>
        <v>Sampedro Barbara</v>
      </c>
      <c r="C17" s="241"/>
      <c r="D17" s="241"/>
      <c r="E17" s="242"/>
      <c r="F17" s="240" t="str">
        <f>IF(F15="","",IF(LOOKUP(F15,$W$3:$W$21,$Z$3:$Z$21)="","---",LOOKUP(F15,$W$3:$W$21,$Z$3:$Z$21)))</f>
        <v/>
      </c>
      <c r="G17" s="241"/>
      <c r="H17" s="241"/>
      <c r="I17" s="242"/>
      <c r="J17" s="240" t="str">
        <f>IF(J15="","",IF(LOOKUP(J15,$W$3:$W$21,$Z$3:$Z$21)="","---",LOOKUP(J15,$W$3:$W$21,$Z$3:$Z$21)))</f>
        <v>Arevalo M Emilia</v>
      </c>
      <c r="K17" s="241"/>
      <c r="L17" s="241"/>
      <c r="M17" s="242"/>
      <c r="N17" s="240" t="str">
        <f>IF(N15="","",IF(LOOKUP(N15,$W$3:$W$21,$Z$3:$Z$21)="","---",LOOKUP(N15,$W$3:$W$21,$Z$3:$Z$21)))</f>
        <v>Fusión con Q y Bio</v>
      </c>
      <c r="O17" s="241"/>
      <c r="P17" s="241"/>
      <c r="Q17" s="242"/>
      <c r="R17" s="240" t="str">
        <f>IF(R15="","",IF(LOOKUP(R15,$W$3:$W$21,$Z$3:$Z$21)="","---",LOOKUP(R15,$W$3:$W$21,$Z$3:$Z$21)))</f>
        <v>Sanchez Pirra</v>
      </c>
      <c r="S17" s="241"/>
      <c r="T17" s="241"/>
      <c r="U17" s="242"/>
      <c r="W17" s="25"/>
      <c r="X17" s="35"/>
      <c r="Y17" s="34"/>
      <c r="Z17" s="34"/>
      <c r="AA17" s="22"/>
    </row>
    <row r="18" spans="1:27" ht="28.5" customHeight="1">
      <c r="A18" s="53">
        <v>2110</v>
      </c>
      <c r="B18" s="105">
        <v>4</v>
      </c>
      <c r="C18" s="243" t="str">
        <f>IF(B18="","",LOOKUP(B18,$W$3:$W$21,$X$3:$X$21))</f>
        <v>Introducción a la gramática</v>
      </c>
      <c r="D18" s="244"/>
      <c r="E18" s="245"/>
      <c r="F18" s="105"/>
      <c r="G18" s="243" t="str">
        <f>IF(F18="","",LOOKUP(F18,$W$3:$W$21,$X$3:$X$21))</f>
        <v/>
      </c>
      <c r="H18" s="244"/>
      <c r="I18" s="245"/>
      <c r="J18" s="105">
        <v>2</v>
      </c>
      <c r="K18" s="243" t="str">
        <f>IF(J18="","",LOOKUP(J18,$W$3:$W$21,$X$3:$X$21))</f>
        <v>Educ. y trans. Soc. contemp</v>
      </c>
      <c r="L18" s="244"/>
      <c r="M18" s="245"/>
      <c r="N18" s="105">
        <v>5</v>
      </c>
      <c r="O18" s="243" t="str">
        <f>IF(N18="","",LOOKUP(N18,$W$3:$W$21,$X$3:$X$21))</f>
        <v>ESI</v>
      </c>
      <c r="P18" s="244"/>
      <c r="Q18" s="245"/>
      <c r="R18" s="105">
        <v>8</v>
      </c>
      <c r="S18" s="243" t="str">
        <f>IF(R18="","",LOOKUP(R18,$W$3:$W$21,$X$3:$X$21))</f>
        <v>Estudios Literarios</v>
      </c>
      <c r="T18" s="244"/>
      <c r="U18" s="245"/>
      <c r="W18" s="25"/>
      <c r="X18" s="35"/>
      <c r="Y18" s="34"/>
      <c r="Z18" s="34"/>
      <c r="AA18" s="22"/>
    </row>
    <row r="19" spans="1:27" ht="15" customHeight="1">
      <c r="A19" s="54"/>
      <c r="B19" s="260" t="str">
        <f>IF(B18="","",LOOKUP(B18,$W$3:$W$21,$Y$3:$Y$21))</f>
        <v>Sampedro Barbara</v>
      </c>
      <c r="C19" s="261"/>
      <c r="D19" s="261"/>
      <c r="E19" s="262"/>
      <c r="F19" s="260" t="str">
        <f>IF(F18="","",LOOKUP(F18,$W$3:$W$21,$Y$3:$Y$21))</f>
        <v/>
      </c>
      <c r="G19" s="261"/>
      <c r="H19" s="261"/>
      <c r="I19" s="262"/>
      <c r="J19" s="260" t="str">
        <f>IF(J18="","",LOOKUP(J18,$W$3:$W$21,$Y$3:$Y$21))</f>
        <v>Arevalo M Emilia</v>
      </c>
      <c r="K19" s="261"/>
      <c r="L19" s="261"/>
      <c r="M19" s="262"/>
      <c r="N19" s="260" t="str">
        <f>IF(N18="","",LOOKUP(N18,$W$3:$W$21,$Y$3:$Y$21))</f>
        <v>Barech- Requiere</v>
      </c>
      <c r="O19" s="261"/>
      <c r="P19" s="261"/>
      <c r="Q19" s="262"/>
      <c r="R19" s="260" t="str">
        <f>IF(R18="","",LOOKUP(R18,$W$3:$W$21,$Y$3:$Y$21))</f>
        <v>Sanchez Pirra</v>
      </c>
      <c r="S19" s="261"/>
      <c r="T19" s="261"/>
      <c r="U19" s="262"/>
      <c r="W19" s="25"/>
      <c r="X19" s="46"/>
      <c r="Y19" s="47"/>
      <c r="Z19" s="47"/>
      <c r="AA19" s="22"/>
    </row>
    <row r="20" spans="1:27" ht="15" customHeight="1">
      <c r="A20" s="53">
        <v>2210</v>
      </c>
      <c r="B20" s="240" t="str">
        <f>IF(B18="","",IF(LOOKUP(B18,$W$3:$W$21,$Z$3:$Z$21)="","---",LOOKUP(B18,$W$3:$W$21,$Z$3:$Z$21)))</f>
        <v>Sampedro Barbara</v>
      </c>
      <c r="C20" s="241"/>
      <c r="D20" s="241"/>
      <c r="E20" s="242"/>
      <c r="F20" s="240" t="str">
        <f>IF(F18="","",IF(LOOKUP(F18,$W$3:$W$21,$Z$3:$Z$21)="","---",LOOKUP(F18,$W$3:$W$21,$Z$3:$Z$21)))</f>
        <v/>
      </c>
      <c r="G20" s="241"/>
      <c r="H20" s="241"/>
      <c r="I20" s="242"/>
      <c r="J20" s="240" t="str">
        <f>IF(J18="","",IF(LOOKUP(J18,$W$3:$W$21,$Z$3:$Z$21)="","---",LOOKUP(J18,$W$3:$W$21,$Z$3:$Z$21)))</f>
        <v>Arevalo M Emilia</v>
      </c>
      <c r="K20" s="241"/>
      <c r="L20" s="241"/>
      <c r="M20" s="242"/>
      <c r="N20" s="240" t="str">
        <f>IF(N18="","",IF(LOOKUP(N18,$W$3:$W$21,$Z$3:$Z$21)="","---",LOOKUP(N18,$W$3:$W$21,$Z$3:$Z$21)))</f>
        <v>Fusión con Q y Bio</v>
      </c>
      <c r="O20" s="241"/>
      <c r="P20" s="241"/>
      <c r="Q20" s="242"/>
      <c r="R20" s="240" t="str">
        <f>IF(R18="","",IF(LOOKUP(R18,$W$3:$W$21,$Z$3:$Z$21)="","---",LOOKUP(R18,$W$3:$W$21,$Z$3:$Z$21)))</f>
        <v>Sanchez Pirra</v>
      </c>
      <c r="S20" s="241"/>
      <c r="T20" s="241"/>
      <c r="U20" s="242"/>
      <c r="W20" s="25"/>
      <c r="X20" s="46"/>
      <c r="Y20" s="47"/>
      <c r="Z20" s="47"/>
      <c r="AA20" s="22"/>
    </row>
    <row r="21" spans="1:27" ht="15" customHeight="1">
      <c r="B21" s="48"/>
      <c r="C21" s="48"/>
      <c r="D21" s="48"/>
      <c r="E21" s="49"/>
      <c r="F21" s="49"/>
      <c r="G21" s="49"/>
      <c r="H21" s="49"/>
      <c r="I21" s="49"/>
      <c r="J21" s="49"/>
      <c r="K21" s="49"/>
      <c r="L21" s="49"/>
      <c r="M21" s="49"/>
      <c r="N21" s="49"/>
      <c r="O21" s="49"/>
      <c r="P21" s="49"/>
      <c r="Q21" s="50"/>
      <c r="R21" s="50"/>
      <c r="S21" s="50"/>
      <c r="T21" s="50"/>
      <c r="U21" s="50"/>
      <c r="W21" s="25"/>
      <c r="X21" s="46"/>
      <c r="Y21" s="47"/>
      <c r="Z21" s="47"/>
      <c r="AA21" s="22"/>
    </row>
    <row r="22" spans="1:27" ht="12.75" customHeight="1"/>
    <row r="23" spans="1:27" ht="12.75" customHeight="1"/>
    <row r="24" spans="1:27" ht="12.75" customHeight="1"/>
    <row r="25" spans="1:27" ht="12.75" customHeight="1"/>
    <row r="26" spans="1:27" ht="12.75" customHeight="1"/>
    <row r="27" spans="1:27" ht="12.75" customHeight="1"/>
    <row r="28" spans="1:27" ht="12.75" customHeight="1"/>
    <row r="29" spans="1:27" ht="12.75" customHeight="1"/>
    <row r="30" spans="1:27" ht="12.75" customHeight="1"/>
    <row r="31" spans="1:27" ht="12.75" customHeight="1"/>
    <row r="32" spans="1:27"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row r="186" ht="12.75"/>
    <row r="187" ht="12.75"/>
    <row r="188" ht="12.75"/>
    <row r="189" ht="12.75"/>
    <row r="190" ht="12.75"/>
    <row r="191" ht="12.75"/>
    <row r="192" ht="12.75"/>
    <row r="193" ht="12.75"/>
    <row r="194" ht="12.75"/>
    <row r="195" ht="12.75"/>
    <row r="196" ht="12.75"/>
    <row r="197" ht="12.75"/>
    <row r="198" ht="12.75"/>
    <row r="199" ht="12.75"/>
    <row r="200" ht="12.75"/>
    <row r="201" ht="12.75"/>
    <row r="202" ht="12.75"/>
    <row r="203" ht="12.75"/>
    <row r="204" ht="12.75"/>
    <row r="205" ht="12.75"/>
    <row r="206" ht="12.75"/>
    <row r="207" ht="12.75"/>
    <row r="208" ht="12.75"/>
    <row r="209" ht="12.75"/>
    <row r="210" ht="12.75"/>
    <row r="211" ht="12.75"/>
    <row r="212" ht="12.75"/>
    <row r="213" ht="12.75"/>
    <row r="214" ht="12.75"/>
    <row r="215" ht="12.75"/>
    <row r="216" ht="12.75"/>
    <row r="217" ht="12.75"/>
    <row r="218" ht="12.75"/>
    <row r="219" ht="12.75"/>
    <row r="220" ht="12.75"/>
    <row r="221" ht="12.75"/>
    <row r="222" ht="12.75"/>
    <row r="223" ht="12.75"/>
    <row r="224" ht="12.75"/>
    <row r="225" ht="12.75"/>
    <row r="226" ht="12.75"/>
    <row r="227" ht="12.75"/>
    <row r="228" ht="12.75"/>
    <row r="229" ht="12.75"/>
    <row r="230" ht="12.75"/>
    <row r="231" ht="12.75"/>
    <row r="232" ht="12.75"/>
    <row r="233" ht="12.75"/>
    <row r="234" ht="12.75"/>
    <row r="235" ht="12.75"/>
    <row r="236" ht="12.75"/>
    <row r="237" ht="12.75"/>
    <row r="238" ht="12.75"/>
    <row r="239" ht="12.75"/>
    <row r="240" ht="12.75"/>
    <row r="241" ht="12.75"/>
    <row r="242" ht="12.75"/>
    <row r="243" ht="12.75"/>
    <row r="244" ht="12.75"/>
    <row r="245" ht="12.75"/>
    <row r="246" ht="12.75"/>
    <row r="247" ht="12.75"/>
    <row r="248" ht="12.75"/>
    <row r="249" ht="12.75"/>
    <row r="250" ht="12.75"/>
    <row r="251" ht="12.75"/>
    <row r="252" ht="12.75"/>
    <row r="253" ht="12.75"/>
    <row r="254" ht="12.75"/>
    <row r="255" ht="12.75"/>
    <row r="256" ht="12.75"/>
    <row r="257" ht="12.75"/>
    <row r="258" ht="12.75"/>
    <row r="259" ht="12.75"/>
    <row r="260" ht="12.75"/>
    <row r="261" ht="12.75"/>
    <row r="262" ht="12.75"/>
    <row r="263" ht="12.75"/>
    <row r="264" ht="12.75"/>
    <row r="265" ht="12.75"/>
    <row r="266" ht="12.75"/>
    <row r="267" ht="12.75"/>
    <row r="268" ht="12.75"/>
    <row r="269" ht="12.75"/>
    <row r="270" ht="12.75"/>
    <row r="271" ht="12.75"/>
    <row r="272" ht="12.75"/>
    <row r="273" ht="12.75"/>
    <row r="274" ht="12.75"/>
    <row r="275" ht="12.75"/>
    <row r="276" ht="12.75"/>
    <row r="277" ht="12.75"/>
    <row r="278" ht="12.75"/>
    <row r="279" ht="12.75"/>
    <row r="280" ht="12.75"/>
    <row r="281" ht="12.75"/>
    <row r="282" ht="12.75"/>
    <row r="283" ht="12.75"/>
    <row r="284" ht="12.75"/>
    <row r="285" ht="12.75"/>
    <row r="286" ht="12.75"/>
    <row r="287" ht="12.75"/>
    <row r="288" ht="12.75"/>
    <row r="289" ht="12.75"/>
    <row r="290" ht="12.75"/>
    <row r="291" ht="12.75"/>
    <row r="292" ht="12.75"/>
    <row r="293" ht="12.75"/>
    <row r="294" ht="12.75"/>
    <row r="295" ht="12.75"/>
    <row r="296" ht="12.75"/>
    <row r="297" ht="12.75"/>
    <row r="298" ht="12.75"/>
    <row r="299" ht="12.75"/>
    <row r="300" ht="12.75"/>
    <row r="301" ht="12.75"/>
    <row r="302" ht="12.75"/>
    <row r="303" ht="12.75"/>
    <row r="304" ht="12.75"/>
    <row r="305" ht="12.75"/>
    <row r="306" ht="12.75"/>
    <row r="307" ht="12.75"/>
    <row r="308" ht="12.75"/>
    <row r="309" ht="12.75"/>
    <row r="310" ht="12.75"/>
    <row r="311" ht="12.75"/>
    <row r="312" ht="12.75"/>
    <row r="313" ht="12.75"/>
    <row r="314" ht="12.75"/>
    <row r="315" ht="12.75"/>
    <row r="316" ht="12.75"/>
    <row r="317" ht="12.75"/>
    <row r="318" ht="12.75"/>
    <row r="319" ht="12.75"/>
    <row r="320" ht="12.75"/>
    <row r="321" ht="12.75"/>
    <row r="322" ht="12.75"/>
    <row r="323" ht="12.75"/>
    <row r="324" ht="12.75"/>
    <row r="325" ht="12.75"/>
    <row r="326" ht="12.75"/>
    <row r="327" ht="12.75"/>
    <row r="328" ht="12.75"/>
    <row r="329" ht="12.75"/>
    <row r="330" ht="12.75"/>
    <row r="331" ht="12.75"/>
    <row r="332" ht="12.75"/>
    <row r="333" ht="12.75"/>
    <row r="334" ht="12.75"/>
    <row r="335" ht="12.75"/>
    <row r="336" ht="12.75"/>
    <row r="337" ht="12.75"/>
    <row r="338" ht="12.75"/>
    <row r="339" ht="12.75"/>
    <row r="340" ht="12.75"/>
    <row r="341" ht="12.75"/>
    <row r="342" ht="12.75"/>
    <row r="343" ht="12.75"/>
    <row r="344" ht="12.75"/>
    <row r="345" ht="12.75"/>
    <row r="346" ht="12.75"/>
    <row r="347" ht="12.75"/>
    <row r="348" ht="12.75"/>
    <row r="349" ht="12.75"/>
    <row r="350" ht="12.75"/>
    <row r="351" ht="12.75"/>
    <row r="352" ht="12.75"/>
    <row r="353" ht="12.75"/>
    <row r="354" ht="12.75"/>
    <row r="355" ht="12.75"/>
    <row r="356" ht="12.75"/>
    <row r="357" ht="12.75"/>
    <row r="358" ht="12.75"/>
    <row r="359" ht="12.75"/>
    <row r="360" ht="12.75"/>
    <row r="361" ht="12.75"/>
    <row r="362" ht="12.75"/>
    <row r="363" ht="12.75"/>
    <row r="364" ht="12.75"/>
    <row r="365" ht="12.75"/>
    <row r="366" ht="12.75"/>
    <row r="367" ht="12.75"/>
    <row r="368" ht="12.75"/>
    <row r="369" ht="12.75"/>
    <row r="370" ht="12.75"/>
    <row r="371" ht="12.75"/>
    <row r="372" ht="12.75"/>
    <row r="373" ht="12.75"/>
    <row r="374" ht="12.75"/>
    <row r="375" ht="12.75"/>
    <row r="376" ht="12.75"/>
    <row r="377" ht="12.75"/>
    <row r="378" ht="12.75"/>
    <row r="379" ht="12.75"/>
    <row r="380" ht="12.75"/>
    <row r="381" ht="12.75"/>
    <row r="382" ht="12.75"/>
    <row r="383" ht="12.75"/>
    <row r="384" ht="12.75"/>
    <row r="385" ht="12.75"/>
    <row r="386" ht="12.75"/>
    <row r="387" ht="12.75"/>
    <row r="388" ht="12.75"/>
    <row r="389" ht="12.75"/>
    <row r="390" ht="12.75"/>
    <row r="391" ht="12.75"/>
    <row r="392" ht="12.75"/>
    <row r="393" ht="12.75"/>
    <row r="394" ht="12.75"/>
    <row r="395" ht="12.75"/>
    <row r="396" ht="12.75"/>
    <row r="397" ht="12.75"/>
    <row r="398" ht="12.75"/>
    <row r="399" ht="12.75"/>
    <row r="400" ht="12.75"/>
    <row r="401" ht="12.75"/>
    <row r="402" ht="12.75"/>
    <row r="403" ht="12.75"/>
    <row r="404" ht="12.75"/>
    <row r="405" ht="12.75"/>
    <row r="406" ht="12.75"/>
    <row r="407" ht="12.75"/>
    <row r="408" ht="12.75"/>
    <row r="409" ht="12.75"/>
    <row r="410" ht="12.75"/>
    <row r="411" ht="12.75"/>
    <row r="412" ht="12.75"/>
    <row r="413" ht="12.75"/>
    <row r="414" ht="12.75"/>
    <row r="415" ht="12.75"/>
    <row r="416" ht="12.75"/>
    <row r="417" ht="12.75"/>
    <row r="418" ht="12.75"/>
    <row r="419" ht="12.75"/>
    <row r="420" ht="12.75"/>
    <row r="421" ht="12.75"/>
    <row r="422" ht="12.75"/>
    <row r="423" ht="12.75"/>
    <row r="424" ht="12.75"/>
    <row r="425" ht="12.75"/>
    <row r="426" ht="12.75"/>
    <row r="427" ht="12.75"/>
    <row r="428" ht="12.75"/>
    <row r="429" ht="12.75"/>
    <row r="430" ht="12.75"/>
    <row r="431" ht="12.75"/>
    <row r="432" ht="12.75"/>
    <row r="433" ht="12.75"/>
    <row r="434" ht="12.75"/>
    <row r="435" ht="12.75"/>
    <row r="436" ht="12.75"/>
    <row r="437" ht="12.75"/>
    <row r="438" ht="12.75"/>
    <row r="439" ht="12.75"/>
    <row r="440" ht="12.75"/>
    <row r="441" ht="12.75"/>
    <row r="442" ht="12.75"/>
    <row r="443" ht="12.75"/>
    <row r="444" ht="12.75"/>
    <row r="445" ht="12.75"/>
    <row r="446" ht="12.75"/>
    <row r="447" ht="12.75"/>
    <row r="448" ht="12.75"/>
    <row r="449" ht="12.75"/>
    <row r="450" ht="12.75"/>
    <row r="451" ht="12.75"/>
    <row r="452" ht="12.75"/>
    <row r="453" ht="12.75"/>
    <row r="454" ht="12.75"/>
    <row r="455" ht="12.75"/>
    <row r="456" ht="12.75"/>
    <row r="457" ht="12.75"/>
    <row r="458" ht="12.75"/>
    <row r="459" ht="12.75"/>
    <row r="460" ht="12.75"/>
    <row r="461" ht="12.75"/>
    <row r="462" ht="12.75"/>
    <row r="463" ht="12.75"/>
    <row r="464" ht="12.75"/>
    <row r="465" ht="12.75"/>
    <row r="466" ht="12.75"/>
    <row r="467" ht="12.75"/>
    <row r="468" ht="12.75"/>
    <row r="469" ht="12.75"/>
    <row r="470" ht="12.75"/>
    <row r="471" ht="12.75"/>
    <row r="472" ht="12.75"/>
    <row r="473" ht="12.75"/>
    <row r="474" ht="12.75"/>
    <row r="475" ht="12.75"/>
    <row r="476" ht="12.75"/>
    <row r="477" ht="12.75"/>
    <row r="478" ht="12.75"/>
    <row r="479" ht="12.75"/>
    <row r="480" ht="12.75"/>
    <row r="481" ht="12.75"/>
    <row r="482" ht="12.75"/>
    <row r="483" ht="12.75"/>
    <row r="484" ht="12.75"/>
    <row r="485" ht="12.75"/>
    <row r="486" ht="12.75"/>
    <row r="487" ht="12.75"/>
    <row r="488" ht="12.75"/>
    <row r="489" ht="12.75"/>
    <row r="490" ht="12.75"/>
    <row r="491" ht="12.75"/>
    <row r="492" ht="12.75"/>
    <row r="493" ht="12.75"/>
    <row r="494" ht="12.75"/>
    <row r="495" ht="12.75"/>
    <row r="496" ht="12.75"/>
    <row r="497" ht="12.75"/>
    <row r="498" ht="12.75"/>
    <row r="499" ht="12.75"/>
    <row r="500" ht="12.75"/>
    <row r="501" ht="12.75"/>
    <row r="502" ht="12.75"/>
    <row r="503" ht="12.75"/>
    <row r="504" ht="12.75"/>
    <row r="505" ht="12.75"/>
    <row r="506" ht="12.75"/>
    <row r="507" ht="12.75"/>
    <row r="508" ht="12.75"/>
    <row r="509" ht="12.75"/>
    <row r="510" ht="12.75"/>
    <row r="511" ht="12.75"/>
    <row r="512" ht="12.75"/>
    <row r="513" ht="12.75"/>
    <row r="514" ht="12.75"/>
    <row r="515" ht="12.75"/>
    <row r="516" ht="12.75"/>
    <row r="517" ht="12.75"/>
    <row r="518" ht="12.75"/>
    <row r="519" ht="12.75"/>
    <row r="520" ht="12.75"/>
    <row r="521" ht="12.75"/>
    <row r="522" ht="12.75"/>
    <row r="523" ht="12.75"/>
    <row r="524" ht="12.75"/>
    <row r="525" ht="12.75"/>
    <row r="526" ht="12.75"/>
    <row r="527" ht="12.75"/>
    <row r="528" ht="12.75"/>
    <row r="529" ht="12.75"/>
    <row r="530" ht="12.75"/>
    <row r="531" ht="12.75"/>
    <row r="532" ht="12.75"/>
    <row r="533" ht="12.75"/>
    <row r="534" ht="12.75"/>
    <row r="535" ht="12.75"/>
    <row r="536" ht="12.75"/>
    <row r="537" ht="12.75"/>
    <row r="538" ht="12.75"/>
    <row r="539" ht="12.75"/>
    <row r="540" ht="12.75"/>
    <row r="541" ht="12.75"/>
    <row r="542" ht="12.75"/>
    <row r="543" ht="12.75"/>
    <row r="544" ht="12.75"/>
    <row r="545" ht="12.75"/>
    <row r="546" ht="12.75"/>
    <row r="547" ht="12.75"/>
    <row r="548" ht="12.75"/>
    <row r="549" ht="12.75"/>
    <row r="550" ht="12.75"/>
    <row r="551" ht="12.75"/>
    <row r="552" ht="12.75"/>
    <row r="553" ht="12.75"/>
    <row r="554" ht="12.75"/>
    <row r="555" ht="12.75"/>
    <row r="556" ht="12.75"/>
    <row r="557" ht="12.75"/>
    <row r="558" ht="12.75"/>
    <row r="559" ht="12.75"/>
    <row r="560" ht="12.75"/>
    <row r="561" ht="12.75"/>
    <row r="562" ht="12.75"/>
    <row r="563" ht="12.75"/>
    <row r="564" ht="12.75"/>
    <row r="565" ht="12.75"/>
    <row r="566" ht="12.75"/>
    <row r="567" ht="12.75"/>
    <row r="568" ht="12.75"/>
    <row r="569" ht="12.75"/>
    <row r="570" ht="12.75"/>
    <row r="571" ht="12.75"/>
    <row r="572" ht="12.75"/>
    <row r="573" ht="12.75"/>
    <row r="574" ht="12.75"/>
    <row r="575" ht="12.75"/>
    <row r="576" ht="12.75"/>
    <row r="577" ht="12.75"/>
    <row r="578" ht="12.75"/>
    <row r="579" ht="12.75"/>
    <row r="580" ht="12.75"/>
    <row r="581" ht="12.75"/>
    <row r="582" ht="12.75"/>
    <row r="583" ht="12.75"/>
    <row r="584" ht="12.75"/>
    <row r="585" ht="12.75"/>
    <row r="586" ht="12.75"/>
    <row r="587" ht="12.75"/>
    <row r="588" ht="12.75"/>
    <row r="589" ht="12.75"/>
    <row r="590" ht="12.75"/>
    <row r="591" ht="12.75"/>
    <row r="592" ht="12.75"/>
    <row r="593" ht="12.75"/>
    <row r="594" ht="12.75"/>
    <row r="595" ht="12.75"/>
    <row r="596" ht="12.75"/>
    <row r="597" ht="12.75"/>
    <row r="598" ht="12.75"/>
    <row r="599" ht="12.75"/>
    <row r="600" ht="12.75"/>
    <row r="601" ht="12.75"/>
    <row r="602" ht="12.75"/>
    <row r="603" ht="12.75"/>
    <row r="604" ht="12.75"/>
    <row r="605" ht="12.75"/>
    <row r="606" ht="12.75"/>
    <row r="607" ht="12.75"/>
    <row r="608" ht="12.75"/>
    <row r="609" ht="12.75"/>
    <row r="610" ht="12.75"/>
    <row r="611" ht="12.75"/>
    <row r="612" ht="12.75"/>
    <row r="613" ht="12.75"/>
    <row r="614" ht="12.75"/>
    <row r="615" ht="12.75"/>
    <row r="616" ht="12.75"/>
    <row r="617" ht="12.75"/>
    <row r="618" ht="12.75"/>
    <row r="619" ht="12.75"/>
    <row r="620" ht="12.75"/>
    <row r="621" ht="12.75"/>
    <row r="622" ht="12.75"/>
    <row r="623" ht="12.75"/>
    <row r="624" ht="12.75"/>
    <row r="625" ht="12.75"/>
    <row r="626" ht="12.75"/>
    <row r="627" ht="12.75"/>
    <row r="628" ht="12.75"/>
    <row r="629" ht="12.75"/>
    <row r="630" ht="12.75"/>
    <row r="631" ht="12.75"/>
    <row r="632" ht="12.75"/>
    <row r="633" ht="12.75"/>
    <row r="634" ht="12.75"/>
    <row r="635" ht="12.75"/>
    <row r="636" ht="12.75"/>
    <row r="637" ht="12.75"/>
    <row r="638" ht="12.75"/>
    <row r="639" ht="12.75"/>
    <row r="640" ht="12.75"/>
    <row r="641" ht="12.75"/>
    <row r="642" ht="12.75"/>
    <row r="643" ht="12.75"/>
    <row r="644" ht="12.75"/>
    <row r="645" ht="12.75"/>
    <row r="646" ht="12.75"/>
    <row r="647" ht="12.75"/>
    <row r="648" ht="12.75"/>
    <row r="649" ht="12.75"/>
    <row r="650" ht="12.75"/>
    <row r="651" ht="12.75"/>
    <row r="652" ht="12.75"/>
    <row r="653" ht="12.75"/>
    <row r="654" ht="12.75"/>
    <row r="655" ht="12.75"/>
    <row r="656" ht="12.75"/>
    <row r="657" ht="12.75"/>
    <row r="658" ht="12.75"/>
    <row r="659" ht="12.75"/>
    <row r="660" ht="12.75"/>
    <row r="661" ht="12.75"/>
    <row r="662" ht="12.75"/>
    <row r="663" ht="12.75"/>
    <row r="664" ht="12.75"/>
    <row r="665" ht="12.75"/>
    <row r="666" ht="12.75"/>
    <row r="667" ht="12.75"/>
    <row r="668" ht="12.75"/>
    <row r="669" ht="12.75"/>
    <row r="670" ht="12.75"/>
    <row r="671" ht="12.75"/>
    <row r="672" ht="12.75"/>
    <row r="673" ht="12.75"/>
    <row r="674" ht="12.75"/>
    <row r="675" ht="12.75"/>
    <row r="676" ht="12.75"/>
    <row r="677" ht="12.75"/>
    <row r="678" ht="12.75"/>
    <row r="679" ht="12.75"/>
    <row r="680" ht="12.75"/>
    <row r="681" ht="12.75"/>
    <row r="682" ht="12.75"/>
    <row r="683" ht="12.75"/>
    <row r="684" ht="12.75"/>
    <row r="685" ht="12.75"/>
    <row r="686" ht="12.75"/>
    <row r="687" ht="12.75"/>
    <row r="688" ht="12.75"/>
    <row r="689" ht="12.75"/>
    <row r="690" ht="12.75"/>
    <row r="691" ht="12.75"/>
    <row r="692" ht="12.75"/>
    <row r="693" ht="12.75"/>
    <row r="694" ht="12.75"/>
    <row r="695" ht="12.75"/>
    <row r="696" ht="12.75"/>
    <row r="697" ht="12.75"/>
    <row r="698" ht="12.75"/>
    <row r="699" ht="12.75"/>
    <row r="700" ht="12.75"/>
    <row r="701" ht="12.75"/>
    <row r="702" ht="12.75"/>
    <row r="703" ht="12.75"/>
    <row r="704" ht="12.75"/>
    <row r="705" ht="12.75"/>
    <row r="706" ht="12.75"/>
    <row r="707" ht="12.75"/>
    <row r="708" ht="12.75"/>
    <row r="709" ht="12.75"/>
    <row r="710" ht="12.75"/>
    <row r="711" ht="12.75"/>
    <row r="712" ht="12.75"/>
    <row r="713" ht="12.75"/>
    <row r="714" ht="12.75"/>
    <row r="715" ht="12.75"/>
    <row r="716" ht="12.75"/>
    <row r="717" ht="12.75"/>
    <row r="718" ht="12.75"/>
    <row r="719" ht="12.75"/>
    <row r="720" ht="12.75"/>
    <row r="721" ht="12.75"/>
    <row r="722" ht="12.75"/>
    <row r="723" ht="12.75"/>
    <row r="724" ht="12.75"/>
    <row r="725" ht="12.75"/>
    <row r="726" ht="12.75"/>
    <row r="727" ht="12.75"/>
    <row r="728" ht="12.75"/>
    <row r="729" ht="12.75"/>
    <row r="730" ht="12.75"/>
    <row r="731" ht="12.75"/>
    <row r="732" ht="12.75"/>
    <row r="733" ht="12.75"/>
    <row r="734" ht="12.75"/>
    <row r="735" ht="12.75"/>
    <row r="736" ht="12.75"/>
    <row r="737" ht="12.75"/>
    <row r="738" ht="12.75"/>
    <row r="739" ht="12.75"/>
    <row r="740" ht="12.75"/>
    <row r="741" ht="12.75"/>
    <row r="742" ht="12.75"/>
    <row r="743" ht="12.75"/>
    <row r="744" ht="12.75"/>
    <row r="745" ht="12.75"/>
    <row r="746" ht="12.75"/>
    <row r="747" ht="12.75"/>
    <row r="748" ht="12.75"/>
    <row r="749" ht="12.75"/>
    <row r="750" ht="12.75"/>
    <row r="751" ht="12.75"/>
    <row r="752" ht="12.75"/>
    <row r="753" ht="12.75"/>
    <row r="754" ht="12.75"/>
    <row r="755" ht="12.75"/>
    <row r="756" ht="12.75"/>
    <row r="757" ht="12.75"/>
    <row r="758" ht="12.75"/>
    <row r="759" ht="12.75"/>
    <row r="760" ht="12.75"/>
    <row r="761" ht="12.75"/>
    <row r="762" ht="12.75"/>
    <row r="763" ht="12.75"/>
    <row r="764" ht="12.75"/>
    <row r="765" ht="12.75"/>
    <row r="766" ht="12.75"/>
    <row r="767" ht="12.75"/>
    <row r="768" ht="12.75"/>
    <row r="769" ht="12.75"/>
    <row r="770" ht="12.75"/>
    <row r="771" ht="12.75"/>
    <row r="772" ht="12.75"/>
    <row r="773" ht="12.75"/>
    <row r="774" ht="12.75"/>
    <row r="775" ht="12.75"/>
    <row r="776" ht="12.75"/>
    <row r="777" ht="12.75"/>
    <row r="778" ht="12.75"/>
    <row r="779" ht="12.75"/>
    <row r="780" ht="12.75"/>
    <row r="781" ht="12.75"/>
    <row r="782" ht="12.75"/>
    <row r="783" ht="12.75"/>
    <row r="784" ht="12.75"/>
    <row r="785" ht="12.75"/>
    <row r="786" ht="12.75"/>
    <row r="787" ht="12.75"/>
    <row r="788" ht="12.75"/>
    <row r="789" ht="12.75"/>
    <row r="790" ht="12.75"/>
    <row r="791" ht="12.75"/>
    <row r="792" ht="12.75"/>
    <row r="793" ht="12.75"/>
    <row r="794" ht="12.75"/>
    <row r="795" ht="12.75"/>
    <row r="796" ht="12.75"/>
    <row r="797" ht="12.75"/>
    <row r="798" ht="12.75"/>
    <row r="799" ht="12.75"/>
    <row r="800" ht="12.75"/>
    <row r="801" ht="12.75"/>
    <row r="802" ht="12.75"/>
    <row r="803" ht="12.75"/>
    <row r="804" ht="12.75"/>
    <row r="805" ht="12.75"/>
    <row r="806" ht="12.75"/>
    <row r="807" ht="12.75"/>
    <row r="808" ht="12.75"/>
    <row r="809" ht="12.75"/>
    <row r="810" ht="12.75"/>
    <row r="811" ht="12.75"/>
    <row r="812" ht="12.75"/>
    <row r="813" ht="12.75"/>
    <row r="814" ht="12.75"/>
    <row r="815" ht="12.75"/>
    <row r="816" ht="12.75"/>
    <row r="817" ht="12.75"/>
    <row r="818" ht="12.75"/>
    <row r="819" ht="12.75"/>
    <row r="820" ht="12.75"/>
    <row r="821" ht="12.75"/>
    <row r="822" ht="12.75"/>
    <row r="823" ht="12.75"/>
    <row r="824" ht="12.75"/>
    <row r="825" ht="12.75"/>
    <row r="826" ht="12.75"/>
    <row r="827" ht="12.75"/>
    <row r="828" ht="12.75"/>
    <row r="829" ht="12.75"/>
    <row r="830" ht="12.75"/>
    <row r="831" ht="12.75"/>
    <row r="832" ht="12.75"/>
    <row r="833" ht="12.75"/>
    <row r="834" ht="12.75"/>
    <row r="835" ht="12.75"/>
    <row r="836" ht="12.75"/>
    <row r="837" ht="12.75"/>
    <row r="838" ht="12.75"/>
    <row r="839" ht="12.75"/>
    <row r="840" ht="12.75"/>
    <row r="841" ht="12.75"/>
    <row r="842" ht="12.75"/>
    <row r="843" ht="12.75"/>
    <row r="844" ht="12.75"/>
    <row r="845" ht="12.75"/>
    <row r="846" ht="12.75"/>
    <row r="847" ht="12.75"/>
    <row r="848" ht="12.75"/>
    <row r="849" ht="12.75"/>
    <row r="850" ht="12.75"/>
    <row r="851" ht="12.75"/>
    <row r="852" ht="12.75"/>
    <row r="853" ht="12.75"/>
    <row r="854" ht="12.75"/>
    <row r="855" ht="12.75"/>
    <row r="856" ht="12.75"/>
    <row r="857" ht="12.75"/>
    <row r="858" ht="12.75"/>
    <row r="859" ht="12.75"/>
    <row r="860" ht="12.75"/>
    <row r="861" ht="12.75"/>
    <row r="862" ht="12.75"/>
    <row r="863" ht="12.75"/>
    <row r="864" ht="12.75"/>
    <row r="865" ht="12.75"/>
    <row r="866" ht="12.75"/>
    <row r="867" ht="12.75"/>
    <row r="868" ht="12.75"/>
    <row r="869" ht="12.75"/>
    <row r="870" ht="12.75"/>
    <row r="871" ht="12.75"/>
    <row r="872" ht="12.75"/>
    <row r="873" ht="12.75"/>
    <row r="874" ht="12.75"/>
    <row r="875" ht="12.75"/>
    <row r="876" ht="12.75"/>
    <row r="877" ht="12.75"/>
    <row r="878" ht="12.75"/>
    <row r="879" ht="12.75"/>
    <row r="880" ht="12.75"/>
    <row r="881" ht="12.75"/>
    <row r="882" ht="12.75"/>
    <row r="883" ht="12.75"/>
    <row r="884" ht="12.75"/>
    <row r="885" ht="12.75"/>
    <row r="886" ht="12.75"/>
    <row r="887" ht="12.75"/>
    <row r="888" ht="12.75"/>
    <row r="889" ht="12.75"/>
    <row r="890" ht="12.75"/>
    <row r="891" ht="12.75"/>
    <row r="892" ht="12.75"/>
    <row r="893" ht="12.75"/>
    <row r="894" ht="12.75"/>
    <row r="895" ht="12.75"/>
    <row r="896" ht="12.75"/>
    <row r="897" ht="12.75"/>
    <row r="898" ht="12.75"/>
    <row r="899" ht="12.75"/>
    <row r="900" ht="12.75"/>
    <row r="901" ht="12.75"/>
    <row r="902" ht="12.75"/>
    <row r="903" ht="12.75"/>
    <row r="904" ht="12.75"/>
    <row r="905" ht="12.75"/>
    <row r="906" ht="12.75"/>
    <row r="907" ht="12.75"/>
    <row r="908" ht="12.75"/>
    <row r="909" ht="12.75"/>
    <row r="910" ht="12.75"/>
    <row r="911" ht="12.75"/>
    <row r="912" ht="12.75"/>
    <row r="913" ht="12.75"/>
    <row r="914" ht="12.75"/>
    <row r="915" ht="12.75"/>
    <row r="916" ht="12.75"/>
    <row r="917" ht="12.75"/>
    <row r="918" ht="12.75"/>
    <row r="919" ht="12.75"/>
    <row r="920" ht="12.75"/>
    <row r="921" ht="12.75"/>
    <row r="922" ht="12.75"/>
    <row r="923" ht="12.75"/>
    <row r="924" ht="12.75"/>
    <row r="925" ht="12.75"/>
    <row r="926" ht="12.75"/>
    <row r="927" ht="12.75"/>
    <row r="928" ht="12.75"/>
    <row r="929" ht="12.75"/>
    <row r="930" ht="12.75"/>
    <row r="931" ht="12.75"/>
    <row r="932" ht="12.75"/>
    <row r="933" ht="12.75"/>
    <row r="934" ht="12.75"/>
    <row r="935" ht="12.75"/>
    <row r="936" ht="12.75"/>
    <row r="937" ht="12.75"/>
    <row r="938" ht="12.75"/>
    <row r="939" ht="12.75"/>
    <row r="940" ht="12.75"/>
    <row r="941" ht="12.75"/>
    <row r="942" ht="12.75"/>
    <row r="943" ht="12.75"/>
    <row r="944" ht="12.75"/>
  </sheetData>
  <mergeCells count="96">
    <mergeCell ref="O9:Q9"/>
    <mergeCell ref="N10:Q10"/>
    <mergeCell ref="R10:U10"/>
    <mergeCell ref="N11:Q11"/>
    <mergeCell ref="R11:U11"/>
    <mergeCell ref="S9:U9"/>
    <mergeCell ref="C9:E9"/>
    <mergeCell ref="B10:E10"/>
    <mergeCell ref="F10:I10"/>
    <mergeCell ref="J10:M10"/>
    <mergeCell ref="B11:E11"/>
    <mergeCell ref="F11:I11"/>
    <mergeCell ref="J11:M11"/>
    <mergeCell ref="G9:I9"/>
    <mergeCell ref="K9:M9"/>
    <mergeCell ref="O15:Q15"/>
    <mergeCell ref="S15:U15"/>
    <mergeCell ref="J13:M13"/>
    <mergeCell ref="N13:Q13"/>
    <mergeCell ref="C12:E12"/>
    <mergeCell ref="G12:I12"/>
    <mergeCell ref="K12:M12"/>
    <mergeCell ref="O12:Q12"/>
    <mergeCell ref="B13:E13"/>
    <mergeCell ref="N14:Q14"/>
    <mergeCell ref="R14:U14"/>
    <mergeCell ref="S12:U12"/>
    <mergeCell ref="F13:I13"/>
    <mergeCell ref="R13:U13"/>
    <mergeCell ref="B17:E17"/>
    <mergeCell ref="F17:I17"/>
    <mergeCell ref="J17:M17"/>
    <mergeCell ref="N17:Q17"/>
    <mergeCell ref="R17:U17"/>
    <mergeCell ref="N20:Q20"/>
    <mergeCell ref="R20:U20"/>
    <mergeCell ref="C18:E18"/>
    <mergeCell ref="B19:E19"/>
    <mergeCell ref="F19:I19"/>
    <mergeCell ref="J19:M19"/>
    <mergeCell ref="B20:E20"/>
    <mergeCell ref="F20:I20"/>
    <mergeCell ref="J20:M20"/>
    <mergeCell ref="G18:I18"/>
    <mergeCell ref="S18:U18"/>
    <mergeCell ref="K18:M18"/>
    <mergeCell ref="O18:Q18"/>
    <mergeCell ref="N19:Q19"/>
    <mergeCell ref="R19:U19"/>
    <mergeCell ref="O3:Q3"/>
    <mergeCell ref="S3:U3"/>
    <mergeCell ref="R4:U4"/>
    <mergeCell ref="R5:U5"/>
    <mergeCell ref="O6:Q6"/>
    <mergeCell ref="S6:U6"/>
    <mergeCell ref="N4:Q4"/>
    <mergeCell ref="B1:T1"/>
    <mergeCell ref="B2:E2"/>
    <mergeCell ref="F2:I2"/>
    <mergeCell ref="J2:M2"/>
    <mergeCell ref="N2:Q2"/>
    <mergeCell ref="R2:U2"/>
    <mergeCell ref="C3:E3"/>
    <mergeCell ref="G3:I3"/>
    <mergeCell ref="K3:M3"/>
    <mergeCell ref="B4:E4"/>
    <mergeCell ref="F4:I4"/>
    <mergeCell ref="J4:M4"/>
    <mergeCell ref="B5:E5"/>
    <mergeCell ref="N5:Q5"/>
    <mergeCell ref="J7:M7"/>
    <mergeCell ref="N7:Q7"/>
    <mergeCell ref="R7:U7"/>
    <mergeCell ref="F5:I5"/>
    <mergeCell ref="J5:M5"/>
    <mergeCell ref="C6:E6"/>
    <mergeCell ref="G6:I6"/>
    <mergeCell ref="K6:M6"/>
    <mergeCell ref="B7:E7"/>
    <mergeCell ref="F7:I7"/>
    <mergeCell ref="R16:U16"/>
    <mergeCell ref="B8:E8"/>
    <mergeCell ref="F8:I8"/>
    <mergeCell ref="J8:M8"/>
    <mergeCell ref="N8:Q8"/>
    <mergeCell ref="R8:U8"/>
    <mergeCell ref="C15:E15"/>
    <mergeCell ref="G15:I15"/>
    <mergeCell ref="K15:M15"/>
    <mergeCell ref="B16:E16"/>
    <mergeCell ref="F16:I16"/>
    <mergeCell ref="J16:M16"/>
    <mergeCell ref="N16:Q16"/>
    <mergeCell ref="B14:E14"/>
    <mergeCell ref="F14:I14"/>
    <mergeCell ref="J14:M14"/>
  </mergeCells>
  <conditionalFormatting sqref="C3:E4 G3 K3 O3 S3 B4 F4 J4 N4 R4 C6:E6 G6 K6 O6 S6 B7 F7 J7 N7 R7 C9:E9 G9 K9 O9 S9 B10 F10 J10 N10 R10 G12 K12 O12 S12 B13 F13 J13 N13 R13 C15 G15 K15 O15 S15 B16 F16 J16 N16 R16 C18 G18 K18 O18 S18 B19 F19 J19 N19 R19">
    <cfRule type="cellIs" dxfId="1007" priority="1" operator="equal">
      <formula>""</formula>
    </cfRule>
  </conditionalFormatting>
  <conditionalFormatting sqref="B3:B9">
    <cfRule type="cellIs" dxfId="1006" priority="2" operator="equal">
      <formula>""</formula>
    </cfRule>
  </conditionalFormatting>
  <conditionalFormatting sqref="B15">
    <cfRule type="cellIs" dxfId="1005" priority="3" operator="equal">
      <formula>""</formula>
    </cfRule>
  </conditionalFormatting>
  <conditionalFormatting sqref="B16 C15:E15">
    <cfRule type="cellIs" dxfId="1004" priority="4" operator="equal">
      <formula>""</formula>
    </cfRule>
  </conditionalFormatting>
  <conditionalFormatting sqref="J8 N8 R8 B11 F11 J11 N11 R11 B14 F14 J14 N14 R14 B17 F17 J17 N17 R17 B20 F20 J20 N20 R20">
    <cfRule type="cellIs" dxfId="1003" priority="5" operator="equal">
      <formula>""</formula>
    </cfRule>
  </conditionalFormatting>
  <conditionalFormatting sqref="J16 K15:M15">
    <cfRule type="cellIs" dxfId="1002" priority="6" operator="equal">
      <formula>""</formula>
    </cfRule>
  </conditionalFormatting>
  <conditionalFormatting sqref="R5 R11">
    <cfRule type="cellIs" dxfId="1001" priority="7" operator="equal">
      <formula>""</formula>
    </cfRule>
  </conditionalFormatting>
  <conditionalFormatting sqref="B5 B11">
    <cfRule type="cellIs" dxfId="1000" priority="8" operator="equal">
      <formula>""</formula>
    </cfRule>
  </conditionalFormatting>
  <conditionalFormatting sqref="G3:I4 F4 G6:I6 G9:I9 F10">
    <cfRule type="cellIs" dxfId="999" priority="9" operator="equal">
      <formula>""</formula>
    </cfRule>
  </conditionalFormatting>
  <conditionalFormatting sqref="F3:F9">
    <cfRule type="cellIs" dxfId="998" priority="10" operator="equal">
      <formula>""</formula>
    </cfRule>
  </conditionalFormatting>
  <conditionalFormatting sqref="F5 F11">
    <cfRule type="cellIs" dxfId="997" priority="11" operator="equal">
      <formula>""</formula>
    </cfRule>
  </conditionalFormatting>
  <conditionalFormatting sqref="K3:M4 J4 K6:M6 K9:M9 J10">
    <cfRule type="cellIs" dxfId="996" priority="12" operator="equal">
      <formula>""</formula>
    </cfRule>
  </conditionalFormatting>
  <conditionalFormatting sqref="J3:J9 N8 R8 B11 F11 J11 N11 R11 B14 F14 J14 N14 R14 B17 F17 J17 N17 R17 B20 F20 J20 N20 R20">
    <cfRule type="cellIs" dxfId="995" priority="13" operator="equal">
      <formula>""</formula>
    </cfRule>
  </conditionalFormatting>
  <conditionalFormatting sqref="J5 J11">
    <cfRule type="cellIs" dxfId="994" priority="14" operator="equal">
      <formula>""</formula>
    </cfRule>
  </conditionalFormatting>
  <conditionalFormatting sqref="O3:Q4 N4 O6:Q6 O9:Q9 N10">
    <cfRule type="cellIs" dxfId="993" priority="15" operator="equal">
      <formula>""</formula>
    </cfRule>
  </conditionalFormatting>
  <conditionalFormatting sqref="N3:N9">
    <cfRule type="cellIs" dxfId="992" priority="16" operator="equal">
      <formula>""</formula>
    </cfRule>
  </conditionalFormatting>
  <conditionalFormatting sqref="N5 N11">
    <cfRule type="cellIs" dxfId="991" priority="17" operator="equal">
      <formula>""</formula>
    </cfRule>
  </conditionalFormatting>
  <conditionalFormatting sqref="S3:U4 R4 S6:U6 S9:U9 R10">
    <cfRule type="cellIs" dxfId="990" priority="18" operator="equal">
      <formula>""</formula>
    </cfRule>
  </conditionalFormatting>
  <conditionalFormatting sqref="R3:R9">
    <cfRule type="cellIs" dxfId="989" priority="19" operator="equal">
      <formula>""</formula>
    </cfRule>
  </conditionalFormatting>
  <conditionalFormatting sqref="C6:E6 B7 C12:E12 G12 B13">
    <cfRule type="cellIs" dxfId="988" priority="20" operator="equal">
      <formula>""</formula>
    </cfRule>
  </conditionalFormatting>
  <conditionalFormatting sqref="B6 B12">
    <cfRule type="cellIs" dxfId="987" priority="21" operator="equal">
      <formula>""</formula>
    </cfRule>
  </conditionalFormatting>
  <conditionalFormatting sqref="B8 B14">
    <cfRule type="cellIs" dxfId="986" priority="22" operator="equal">
      <formula>""</formula>
    </cfRule>
  </conditionalFormatting>
  <conditionalFormatting sqref="B17">
    <cfRule type="cellIs" dxfId="985" priority="23" operator="equal">
      <formula>""</formula>
    </cfRule>
  </conditionalFormatting>
  <conditionalFormatting sqref="B19 C18:E18">
    <cfRule type="cellIs" dxfId="984" priority="24" operator="equal">
      <formula>""</formula>
    </cfRule>
  </conditionalFormatting>
  <conditionalFormatting sqref="B18">
    <cfRule type="cellIs" dxfId="983" priority="25" operator="equal">
      <formula>""</formula>
    </cfRule>
  </conditionalFormatting>
  <conditionalFormatting sqref="B20">
    <cfRule type="cellIs" dxfId="982" priority="26" operator="equal">
      <formula>""</formula>
    </cfRule>
  </conditionalFormatting>
  <conditionalFormatting sqref="G6:I6 F7 G12:I12 F13">
    <cfRule type="cellIs" dxfId="981" priority="27" operator="equal">
      <formula>""</formula>
    </cfRule>
  </conditionalFormatting>
  <conditionalFormatting sqref="F6 F12">
    <cfRule type="cellIs" dxfId="980" priority="28" operator="equal">
      <formula>""</formula>
    </cfRule>
  </conditionalFormatting>
  <conditionalFormatting sqref="F8 F14">
    <cfRule type="cellIs" dxfId="979" priority="29" operator="equal">
      <formula>""</formula>
    </cfRule>
  </conditionalFormatting>
  <conditionalFormatting sqref="F16 G15:I15">
    <cfRule type="cellIs" dxfId="978" priority="30" operator="equal">
      <formula>""</formula>
    </cfRule>
  </conditionalFormatting>
  <conditionalFormatting sqref="F15">
    <cfRule type="cellIs" dxfId="977" priority="31" operator="equal">
      <formula>""</formula>
    </cfRule>
  </conditionalFormatting>
  <conditionalFormatting sqref="F17">
    <cfRule type="cellIs" dxfId="976" priority="32" operator="equal">
      <formula>""</formula>
    </cfRule>
  </conditionalFormatting>
  <conditionalFormatting sqref="F19 G18:I18">
    <cfRule type="cellIs" dxfId="975" priority="33" operator="equal">
      <formula>""</formula>
    </cfRule>
  </conditionalFormatting>
  <conditionalFormatting sqref="F18">
    <cfRule type="cellIs" dxfId="974" priority="34" operator="equal">
      <formula>""</formula>
    </cfRule>
  </conditionalFormatting>
  <conditionalFormatting sqref="F20">
    <cfRule type="cellIs" dxfId="973" priority="35" operator="equal">
      <formula>""</formula>
    </cfRule>
  </conditionalFormatting>
  <conditionalFormatting sqref="K6:M6 J7 K12:M12 J13">
    <cfRule type="cellIs" dxfId="972" priority="36" operator="equal">
      <formula>""</formula>
    </cfRule>
  </conditionalFormatting>
  <conditionalFormatting sqref="J6 J12">
    <cfRule type="cellIs" dxfId="971" priority="37" operator="equal">
      <formula>""</formula>
    </cfRule>
  </conditionalFormatting>
  <conditionalFormatting sqref="J15">
    <cfRule type="cellIs" dxfId="970" priority="38" operator="equal">
      <formula>""</formula>
    </cfRule>
  </conditionalFormatting>
  <conditionalFormatting sqref="J17">
    <cfRule type="cellIs" dxfId="969" priority="39" operator="equal">
      <formula>""</formula>
    </cfRule>
  </conditionalFormatting>
  <conditionalFormatting sqref="J19 K18:M18">
    <cfRule type="cellIs" dxfId="968" priority="40" operator="equal">
      <formula>""</formula>
    </cfRule>
  </conditionalFormatting>
  <conditionalFormatting sqref="J18">
    <cfRule type="cellIs" dxfId="967" priority="41" operator="equal">
      <formula>""</formula>
    </cfRule>
  </conditionalFormatting>
  <conditionalFormatting sqref="J20">
    <cfRule type="cellIs" dxfId="966" priority="42" operator="equal">
      <formula>""</formula>
    </cfRule>
  </conditionalFormatting>
  <conditionalFormatting sqref="O6:Q6 N7 O12:Q12 N13">
    <cfRule type="cellIs" dxfId="965" priority="43" operator="equal">
      <formula>""</formula>
    </cfRule>
  </conditionalFormatting>
  <conditionalFormatting sqref="N6 N12">
    <cfRule type="cellIs" dxfId="964" priority="44" operator="equal">
      <formula>""</formula>
    </cfRule>
  </conditionalFormatting>
  <conditionalFormatting sqref="N8 N14">
    <cfRule type="cellIs" dxfId="963" priority="45" operator="equal">
      <formula>""</formula>
    </cfRule>
  </conditionalFormatting>
  <conditionalFormatting sqref="N16 O15:Q15">
    <cfRule type="cellIs" dxfId="962" priority="46" operator="equal">
      <formula>""</formula>
    </cfRule>
  </conditionalFormatting>
  <conditionalFormatting sqref="N15">
    <cfRule type="cellIs" dxfId="961" priority="47" operator="equal">
      <formula>""</formula>
    </cfRule>
  </conditionalFormatting>
  <conditionalFormatting sqref="N17">
    <cfRule type="cellIs" dxfId="960" priority="48" operator="equal">
      <formula>""</formula>
    </cfRule>
  </conditionalFormatting>
  <conditionalFormatting sqref="N19 O18:Q18">
    <cfRule type="cellIs" dxfId="959" priority="49" operator="equal">
      <formula>""</formula>
    </cfRule>
  </conditionalFormatting>
  <conditionalFormatting sqref="N18">
    <cfRule type="cellIs" dxfId="958" priority="50" operator="equal">
      <formula>""</formula>
    </cfRule>
  </conditionalFormatting>
  <conditionalFormatting sqref="N20">
    <cfRule type="cellIs" dxfId="957" priority="51" operator="equal">
      <formula>""</formula>
    </cfRule>
  </conditionalFormatting>
  <conditionalFormatting sqref="R8 R14">
    <cfRule type="cellIs" dxfId="956" priority="52" operator="equal">
      <formula>""</formula>
    </cfRule>
  </conditionalFormatting>
  <conditionalFormatting sqref="S6:U6 R7 S12:U12 R13">
    <cfRule type="cellIs" dxfId="955" priority="53" operator="equal">
      <formula>""</formula>
    </cfRule>
  </conditionalFormatting>
  <conditionalFormatting sqref="R6 R12">
    <cfRule type="cellIs" dxfId="954" priority="54" operator="equal">
      <formula>""</formula>
    </cfRule>
  </conditionalFormatting>
  <conditionalFormatting sqref="R17">
    <cfRule type="cellIs" dxfId="953" priority="55" operator="equal">
      <formula>""</formula>
    </cfRule>
  </conditionalFormatting>
  <conditionalFormatting sqref="R16 S15:U15">
    <cfRule type="cellIs" dxfId="952" priority="56" operator="equal">
      <formula>""</formula>
    </cfRule>
  </conditionalFormatting>
  <conditionalFormatting sqref="R15">
    <cfRule type="cellIs" dxfId="951" priority="57" operator="equal">
      <formula>""</formula>
    </cfRule>
  </conditionalFormatting>
  <conditionalFormatting sqref="R20">
    <cfRule type="cellIs" dxfId="950" priority="58" operator="equal">
      <formula>""</formula>
    </cfRule>
  </conditionalFormatting>
  <conditionalFormatting sqref="R19 S18:U18">
    <cfRule type="cellIs" dxfId="949" priority="59" operator="equal">
      <formula>""</formula>
    </cfRule>
  </conditionalFormatting>
  <conditionalFormatting sqref="R18">
    <cfRule type="cellIs" dxfId="948" priority="60" operator="equal">
      <formula>""</formula>
    </cfRule>
  </conditionalFormatting>
  <printOptions horizontalCentered="1" verticalCentered="1"/>
  <pageMargins left="0.25" right="0.25" top="0.75" bottom="0.75" header="0" footer="0"/>
  <pageSetup paperSize="9" scale="110" pageOrder="overThenDown" orientation="landscape" cellComments="atEnd"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A1:AA944"/>
  <sheetViews>
    <sheetView workbookViewId="0">
      <selection activeCell="X5" sqref="X5"/>
    </sheetView>
  </sheetViews>
  <sheetFormatPr baseColWidth="10" defaultColWidth="12.7109375" defaultRowHeight="15.75" customHeight="1"/>
  <cols>
    <col min="1" max="1" width="4.42578125" customWidth="1"/>
    <col min="2" max="2" width="1.85546875" customWidth="1"/>
    <col min="3" max="3" width="9.28515625" customWidth="1"/>
    <col min="4" max="4" width="1.85546875" customWidth="1"/>
    <col min="5" max="5" width="9.28515625" customWidth="1"/>
    <col min="6" max="6" width="2.7109375" customWidth="1"/>
    <col min="7" max="7" width="9.28515625" customWidth="1"/>
    <col min="8" max="8" width="1.85546875" customWidth="1"/>
    <col min="9" max="9" width="9.28515625" customWidth="1"/>
    <col min="10" max="10" width="1.85546875" customWidth="1"/>
    <col min="11" max="11" width="9.28515625" customWidth="1"/>
    <col min="12" max="12" width="1.85546875" customWidth="1"/>
    <col min="13" max="13" width="9.28515625" customWidth="1"/>
    <col min="14" max="14" width="2.85546875" customWidth="1"/>
    <col min="15" max="15" width="9.28515625" customWidth="1"/>
    <col min="16" max="16" width="1.85546875" customWidth="1"/>
    <col min="17" max="17" width="9.28515625" customWidth="1"/>
    <col min="18" max="18" width="1.85546875" customWidth="1"/>
    <col min="19" max="19" width="9.28515625" customWidth="1"/>
    <col min="20" max="20" width="1.85546875" customWidth="1"/>
    <col min="21" max="21" width="9.28515625" customWidth="1"/>
    <col min="22" max="22" width="5.7109375" customWidth="1"/>
    <col min="23" max="23" width="3" customWidth="1"/>
    <col min="24" max="24" width="24.28515625" customWidth="1"/>
    <col min="25" max="25" width="14.7109375" customWidth="1"/>
    <col min="26" max="26" width="14.140625" customWidth="1"/>
    <col min="27" max="27" width="9.7109375" customWidth="1"/>
  </cols>
  <sheetData>
    <row r="1" spans="1:27" ht="27.75" customHeight="1">
      <c r="A1" s="51"/>
      <c r="B1" s="52"/>
      <c r="C1" s="234" t="s">
        <v>255</v>
      </c>
      <c r="D1" s="223"/>
      <c r="E1" s="223"/>
      <c r="F1" s="223"/>
      <c r="G1" s="223"/>
      <c r="H1" s="223"/>
      <c r="I1" s="223"/>
      <c r="J1" s="223"/>
      <c r="K1" s="223"/>
      <c r="L1" s="223"/>
      <c r="M1" s="223"/>
      <c r="N1" s="223"/>
      <c r="O1" s="223"/>
      <c r="P1" s="223"/>
      <c r="Q1" s="223"/>
      <c r="R1" s="223"/>
      <c r="S1" s="223"/>
      <c r="T1" s="223"/>
      <c r="U1" s="223"/>
      <c r="V1" s="22"/>
      <c r="W1" s="23"/>
    </row>
    <row r="2" spans="1:27" ht="15" customHeight="1">
      <c r="B2" s="235" t="s">
        <v>16</v>
      </c>
      <c r="C2" s="236"/>
      <c r="D2" s="236"/>
      <c r="E2" s="237"/>
      <c r="F2" s="235" t="s">
        <v>179</v>
      </c>
      <c r="G2" s="236"/>
      <c r="H2" s="236"/>
      <c r="I2" s="237"/>
      <c r="J2" s="235" t="s">
        <v>180</v>
      </c>
      <c r="K2" s="236"/>
      <c r="L2" s="236"/>
      <c r="M2" s="237"/>
      <c r="N2" s="235" t="s">
        <v>181</v>
      </c>
      <c r="O2" s="236"/>
      <c r="P2" s="236"/>
      <c r="Q2" s="237"/>
      <c r="R2" s="235" t="s">
        <v>182</v>
      </c>
      <c r="S2" s="236"/>
      <c r="T2" s="236"/>
      <c r="U2" s="237"/>
      <c r="W2" s="25"/>
      <c r="X2" s="26" t="s">
        <v>183</v>
      </c>
      <c r="Y2" s="26" t="s">
        <v>184</v>
      </c>
      <c r="Z2" s="26" t="s">
        <v>185</v>
      </c>
      <c r="AA2" s="27"/>
    </row>
    <row r="3" spans="1:27" ht="22.5" customHeight="1">
      <c r="A3" s="53"/>
      <c r="B3" s="29"/>
      <c r="C3" s="231" t="str">
        <f>IF(B3="","",LOOKUP(B3,$W$3:$W$21,$X$3:$X$21))</f>
        <v/>
      </c>
      <c r="D3" s="232"/>
      <c r="E3" s="233"/>
      <c r="F3" s="29"/>
      <c r="G3" s="231" t="str">
        <f>IF(F3="","",LOOKUP(F3,$W$3:$W$21,$X$3:$X$21))</f>
        <v/>
      </c>
      <c r="H3" s="232"/>
      <c r="I3" s="233"/>
      <c r="J3" s="31"/>
      <c r="K3" s="231" t="str">
        <f>IF(J3="","",LOOKUP(J3,$W$3:$W$21,$X$3:$X$21))</f>
        <v/>
      </c>
      <c r="L3" s="232"/>
      <c r="M3" s="233"/>
      <c r="N3" s="29">
        <v>10</v>
      </c>
      <c r="O3" s="231" t="str">
        <f>IF(N3="","",LOOKUP(N3,$W$3:$W$21,$X$3:$X$21))</f>
        <v>Prác. Dtes II. ( 16:00 a 18:00hs)</v>
      </c>
      <c r="P3" s="232"/>
      <c r="Q3" s="233"/>
      <c r="R3" s="31"/>
      <c r="S3" s="231" t="str">
        <f>IF(R3="","",LOOKUP(R3,$W$3:$W$21,$X$3:$X$21))</f>
        <v/>
      </c>
      <c r="T3" s="232"/>
      <c r="U3" s="233"/>
      <c r="W3" s="25">
        <v>1</v>
      </c>
      <c r="X3" s="34" t="s">
        <v>256</v>
      </c>
      <c r="Y3" s="34" t="s">
        <v>128</v>
      </c>
      <c r="Z3" s="34" t="s">
        <v>128</v>
      </c>
      <c r="AA3" s="22"/>
    </row>
    <row r="4" spans="1:27" ht="15" customHeight="1">
      <c r="A4" s="53" t="s">
        <v>187</v>
      </c>
      <c r="B4" s="228" t="str">
        <f>IF(B3="","",LOOKUP(B3,$W$3:$W$21,$Y$3:$Y$21))</f>
        <v/>
      </c>
      <c r="C4" s="223"/>
      <c r="D4" s="223"/>
      <c r="E4" s="229"/>
      <c r="F4" s="228" t="str">
        <f>IF(F3="","",LOOKUP(F3,$W$3:$W$21,$Y$3:$Y$21))</f>
        <v/>
      </c>
      <c r="G4" s="223"/>
      <c r="H4" s="223"/>
      <c r="I4" s="229"/>
      <c r="J4" s="228" t="str">
        <f>IF(J3="","",LOOKUP(J3,$W$3:$W$21,$Y$3:$Y$21))</f>
        <v/>
      </c>
      <c r="K4" s="223"/>
      <c r="L4" s="223"/>
      <c r="M4" s="229"/>
      <c r="N4" s="228" t="str">
        <f>IF(N3="","",LOOKUP(N3,$W$3:$W$21,$Y$3:$Y$21))</f>
        <v>Sanchez Pirra Oriana</v>
      </c>
      <c r="O4" s="223"/>
      <c r="P4" s="223"/>
      <c r="Q4" s="229"/>
      <c r="R4" s="228" t="str">
        <f>IF(R3="","",LOOKUP(R3,$W$3:$W$21,$Y$3:$Y$21))</f>
        <v/>
      </c>
      <c r="S4" s="223"/>
      <c r="T4" s="223"/>
      <c r="U4" s="229"/>
      <c r="W4" s="25">
        <v>2</v>
      </c>
      <c r="X4" s="34" t="s">
        <v>257</v>
      </c>
      <c r="Y4" s="34" t="s">
        <v>85</v>
      </c>
      <c r="Z4" s="34" t="s">
        <v>85</v>
      </c>
      <c r="AA4" s="22"/>
    </row>
    <row r="5" spans="1:27" ht="15" customHeight="1">
      <c r="A5" s="53"/>
      <c r="B5" s="224" t="str">
        <f>IF(B3="","",IF(LOOKUP(B3,$W$9:$W$21,$Z$9:$Z$21)="","---",LOOKUP(B3,$W$9:$W$21,$Z$9:$Z$21)))</f>
        <v/>
      </c>
      <c r="C5" s="225"/>
      <c r="D5" s="225"/>
      <c r="E5" s="226"/>
      <c r="F5" s="224" t="str">
        <f>IF(F3="","",IF(LOOKUP(F3,$W$9:$W$21,$Z$9:$Z$21)="","---",LOOKUP(F3,$W$9:$W$21,$Z$9:$Z$21)))</f>
        <v/>
      </c>
      <c r="G5" s="225"/>
      <c r="H5" s="225"/>
      <c r="I5" s="226"/>
      <c r="J5" s="224" t="str">
        <f>IF(J3="","",IF(LOOKUP(J3,$W$9:$W$21,$Z$9:$Z$21)="","---",LOOKUP(J3,$W$9:$W$21,$Z$9:$Z$21)))</f>
        <v/>
      </c>
      <c r="K5" s="225"/>
      <c r="L5" s="225"/>
      <c r="M5" s="226"/>
      <c r="N5" s="224" t="str">
        <f>IF(N3="","",IF(LOOKUP(N3,$W$9:$W$21,$Z$9:$Z$21)="","---",LOOKUP(N3,$W$9:$W$21,$Z$9:$Z$21)))</f>
        <v>Sanchez Pirra Oriana</v>
      </c>
      <c r="O5" s="225"/>
      <c r="P5" s="225"/>
      <c r="Q5" s="226"/>
      <c r="R5" s="224" t="str">
        <f>IF(R3="","",IF(LOOKUP(R3,$W$9:$W$21,$Z$9:$Z$21)="","---",LOOKUP(R3,$W$9:$W$21,$Z$9:$Z$21)))</f>
        <v/>
      </c>
      <c r="S5" s="225"/>
      <c r="T5" s="225"/>
      <c r="U5" s="226"/>
      <c r="W5" s="25">
        <v>3</v>
      </c>
      <c r="X5" s="34" t="s">
        <v>258</v>
      </c>
      <c r="Y5" s="34" t="s">
        <v>35</v>
      </c>
      <c r="Z5" s="34" t="s">
        <v>35</v>
      </c>
      <c r="AA5" s="22"/>
    </row>
    <row r="6" spans="1:27" ht="21.75" customHeight="1">
      <c r="A6" s="53">
        <v>1700</v>
      </c>
      <c r="B6" s="29"/>
      <c r="C6" s="231" t="str">
        <f>IF(B6="","",LOOKUP(B6,$W$3:$W$21,$X$3:$X$21))</f>
        <v/>
      </c>
      <c r="D6" s="232"/>
      <c r="E6" s="233"/>
      <c r="F6" s="29"/>
      <c r="G6" s="231" t="str">
        <f>IF(F6="","",LOOKUP(F6,$W$3:$W$21,$X$3:$X$21))</f>
        <v/>
      </c>
      <c r="H6" s="232"/>
      <c r="I6" s="233"/>
      <c r="J6" s="31"/>
      <c r="K6" s="231" t="str">
        <f>IF(J6="","",LOOKUP(J6,$W$3:$W$21,$X$3:$X$21))</f>
        <v/>
      </c>
      <c r="L6" s="232"/>
      <c r="M6" s="233"/>
      <c r="N6" s="29">
        <v>10</v>
      </c>
      <c r="O6" s="231" t="str">
        <f>IF(N6="","",LOOKUP(N6,$W$3:$W$21,$X$3:$X$21))</f>
        <v>Prác. Dtes II. ( 16:00 a 18:00hs)</v>
      </c>
      <c r="P6" s="232"/>
      <c r="Q6" s="233"/>
      <c r="R6" s="31"/>
      <c r="S6" s="231" t="str">
        <f>IF(R6="","",LOOKUP(R6,$W$3:$W$21,$X$3:$X$21))</f>
        <v/>
      </c>
      <c r="T6" s="232"/>
      <c r="U6" s="233"/>
      <c r="W6" s="25">
        <v>4</v>
      </c>
      <c r="X6" s="34" t="s">
        <v>259</v>
      </c>
      <c r="Y6" s="34" t="s">
        <v>143</v>
      </c>
      <c r="Z6" s="34" t="s">
        <v>143</v>
      </c>
      <c r="AA6" s="22"/>
    </row>
    <row r="7" spans="1:27" ht="15" customHeight="1">
      <c r="A7" s="53" t="s">
        <v>191</v>
      </c>
      <c r="B7" s="228" t="str">
        <f>IF(B6="","",LOOKUP(B6,$W$3:$W$21,$Y$3:$Y$21))</f>
        <v/>
      </c>
      <c r="C7" s="223"/>
      <c r="D7" s="223"/>
      <c r="E7" s="229"/>
      <c r="F7" s="228" t="str">
        <f>IF(F6="","",LOOKUP(F6,$W$3:$W$21,$Y$3:$Y$21))</f>
        <v/>
      </c>
      <c r="G7" s="223"/>
      <c r="H7" s="223"/>
      <c r="I7" s="229"/>
      <c r="J7" s="228" t="str">
        <f>IF(J6="","",LOOKUP(J6,$W$3:$W$21,$Y$3:$Y$21))</f>
        <v/>
      </c>
      <c r="K7" s="223"/>
      <c r="L7" s="223"/>
      <c r="M7" s="229"/>
      <c r="N7" s="228" t="str">
        <f>IF(N6="","",LOOKUP(N6,$W$3:$W$21,$Y$3:$Y$21))</f>
        <v>Sanchez Pirra Oriana</v>
      </c>
      <c r="O7" s="223"/>
      <c r="P7" s="223"/>
      <c r="Q7" s="229"/>
      <c r="R7" s="228" t="str">
        <f>IF(R6="","",LOOKUP(R6,$W$3:$W$21,$Y$3:$Y$21))</f>
        <v/>
      </c>
      <c r="S7" s="223"/>
      <c r="T7" s="223"/>
      <c r="U7" s="229"/>
      <c r="W7" s="25">
        <v>5</v>
      </c>
      <c r="X7" s="34" t="s">
        <v>260</v>
      </c>
      <c r="Y7" s="34" t="s">
        <v>57</v>
      </c>
      <c r="Z7" s="34" t="s">
        <v>57</v>
      </c>
      <c r="AA7" s="22"/>
    </row>
    <row r="8" spans="1:27" ht="15" customHeight="1">
      <c r="A8" s="53">
        <v>1800</v>
      </c>
      <c r="B8" s="224" t="str">
        <f>IF(B6="","",IF(LOOKUP(B6,$W$9:$W$21,$Z$9:$Z$21)="","---",LOOKUP(B6,$W$9:$W$21,$Z$9:$Z$21)))</f>
        <v/>
      </c>
      <c r="C8" s="225"/>
      <c r="D8" s="225"/>
      <c r="E8" s="226"/>
      <c r="F8" s="224" t="str">
        <f>IF(F6="","",IF(LOOKUP(F6,$W$9:$W$21,$Z$9:$Z$21)="","---",LOOKUP(F6,$W$9:$W$21,$Z$9:$Z$21)))</f>
        <v/>
      </c>
      <c r="G8" s="225"/>
      <c r="H8" s="225"/>
      <c r="I8" s="226"/>
      <c r="J8" s="224" t="str">
        <f>IF(J6="","",IF(LOOKUP(J6,$W$3:$W$21,$Z$3:$Z$21)="","---",LOOKUP(J6,$W$3:$W$21,$Z$3:$Z$21)))</f>
        <v/>
      </c>
      <c r="K8" s="225"/>
      <c r="L8" s="225"/>
      <c r="M8" s="226"/>
      <c r="N8" s="224" t="str">
        <f>IF(N6="","",IF(LOOKUP(N6,$W$3:$W$21,$Z$3:$Z$21)="","---",LOOKUP(N6,$W$3:$W$21,$Z$3:$Z$21)))</f>
        <v>Sanchez Pirra Oriana</v>
      </c>
      <c r="O8" s="225"/>
      <c r="P8" s="225"/>
      <c r="Q8" s="226"/>
      <c r="R8" s="224" t="str">
        <f>IF(R6="","",IF(LOOKUP(R6,$W$3:$W$21,$Z$3:$Z$21)="","---",LOOKUP(R6,$W$3:$W$21,$Z$3:$Z$21)))</f>
        <v/>
      </c>
      <c r="S8" s="225"/>
      <c r="T8" s="225"/>
      <c r="U8" s="226"/>
      <c r="W8" s="25">
        <v>6</v>
      </c>
      <c r="X8" s="34" t="s">
        <v>261</v>
      </c>
      <c r="Y8" s="34" t="s">
        <v>124</v>
      </c>
      <c r="Z8" s="34" t="s">
        <v>124</v>
      </c>
      <c r="AA8" s="22"/>
    </row>
    <row r="9" spans="1:27" ht="21.75" customHeight="1">
      <c r="A9" s="53">
        <v>1800</v>
      </c>
      <c r="B9" s="29">
        <v>7</v>
      </c>
      <c r="C9" s="231" t="str">
        <f>IF(B9="","",LOOKUP(B9,$W$3:$W$21,$X$3:$X$21))</f>
        <v>Semiótica</v>
      </c>
      <c r="D9" s="232"/>
      <c r="E9" s="233"/>
      <c r="F9" s="29">
        <v>3</v>
      </c>
      <c r="G9" s="231" t="str">
        <f>IF(F9="","",LOOKUP(F9,$W$3:$W$21,$X$3:$X$21))</f>
        <v>P. acerca de los Suj. Educ.</v>
      </c>
      <c r="H9" s="232"/>
      <c r="I9" s="233"/>
      <c r="J9" s="29">
        <v>4</v>
      </c>
      <c r="K9" s="231" t="str">
        <f>IF(J9="","",LOOKUP(J9,$W$3:$W$21,$X$3:$X$21))</f>
        <v>Lingüística y Gramática II</v>
      </c>
      <c r="L9" s="232"/>
      <c r="M9" s="233"/>
      <c r="N9" s="29">
        <v>6</v>
      </c>
      <c r="O9" s="231" t="str">
        <f>IF(N9="","",LOOKUP(N9,$W$3:$W$21,$X$3:$X$21))</f>
        <v>Teoría Literaria II</v>
      </c>
      <c r="P9" s="232"/>
      <c r="Q9" s="233"/>
      <c r="R9" s="29">
        <v>1</v>
      </c>
      <c r="S9" s="231" t="str">
        <f>IF(R9="","",LOOKUP(R9,$W$3:$W$21,$X$3:$X$21))</f>
        <v>Hist. y Pol. de la Educ. Arg.</v>
      </c>
      <c r="T9" s="232"/>
      <c r="U9" s="233"/>
      <c r="W9" s="25">
        <v>7</v>
      </c>
      <c r="X9" s="34" t="s">
        <v>262</v>
      </c>
      <c r="Y9" s="34" t="s">
        <v>85</v>
      </c>
      <c r="Z9" s="34" t="s">
        <v>85</v>
      </c>
      <c r="AA9" s="22"/>
    </row>
    <row r="10" spans="1:27" ht="15" customHeight="1">
      <c r="A10" s="54"/>
      <c r="B10" s="228" t="str">
        <f>IF(B9="","",LOOKUP(B9,$W$3:$W$21,$Y$3:$Y$21))</f>
        <v>Goenaga M Jose</v>
      </c>
      <c r="C10" s="223"/>
      <c r="D10" s="223"/>
      <c r="E10" s="229"/>
      <c r="F10" s="228" t="str">
        <f>IF(F9="","",LOOKUP(F9,$W$3:$W$21,$Y$3:$Y$21))</f>
        <v>Alvarez Alejandra</v>
      </c>
      <c r="G10" s="223"/>
      <c r="H10" s="223"/>
      <c r="I10" s="229"/>
      <c r="J10" s="228" t="str">
        <f>IF(J9="","",LOOKUP(J9,$W$3:$W$21,$Y$3:$Y$21))</f>
        <v>Urcelay Belen</v>
      </c>
      <c r="K10" s="223"/>
      <c r="L10" s="223"/>
      <c r="M10" s="229"/>
      <c r="N10" s="228" t="str">
        <f>IF(N9="","",LOOKUP(N9,$W$3:$W$21,$Y$3:$Y$21))</f>
        <v>Porto Flavia</v>
      </c>
      <c r="O10" s="223"/>
      <c r="P10" s="223"/>
      <c r="Q10" s="229"/>
      <c r="R10" s="228" t="str">
        <f>IF(R9="","",LOOKUP(R9,$W$3:$W$21,$Y$3:$Y$21))</f>
        <v>Requiere Marisa</v>
      </c>
      <c r="S10" s="223"/>
      <c r="T10" s="223"/>
      <c r="U10" s="229"/>
      <c r="W10" s="25">
        <v>8</v>
      </c>
      <c r="X10" s="34" t="s">
        <v>263</v>
      </c>
      <c r="Y10" s="34" t="s">
        <v>124</v>
      </c>
      <c r="Z10" s="34" t="s">
        <v>124</v>
      </c>
      <c r="AA10" s="22"/>
    </row>
    <row r="11" spans="1:27" ht="15" customHeight="1">
      <c r="A11" s="53">
        <v>1900</v>
      </c>
      <c r="B11" s="224" t="str">
        <f>IF(B9="","",IF(LOOKUP(B9,$W$3:$W$21,$Z$3:$Z$21)="","---",LOOKUP(B9,$W$3:$W$21,$Z$3:$Z$21)))</f>
        <v>Goenaga M Jose</v>
      </c>
      <c r="C11" s="225"/>
      <c r="D11" s="225"/>
      <c r="E11" s="226"/>
      <c r="F11" s="224" t="str">
        <f>IF(F9="","",IF(LOOKUP(F9,$W$3:$W$21,$Z$3:$Z$21)="","---",LOOKUP(F9,$W$3:$W$21,$Z$3:$Z$21)))</f>
        <v>Alvarez Alejandra</v>
      </c>
      <c r="G11" s="225"/>
      <c r="H11" s="225"/>
      <c r="I11" s="226"/>
      <c r="J11" s="224" t="str">
        <f>IF(J9="","",IF(LOOKUP(J9,$W$3:$W$21,$Z$3:$Z$21)="","---",LOOKUP(J9,$W$3:$W$21,$Z$3:$Z$21)))</f>
        <v>Urcelay Belen</v>
      </c>
      <c r="K11" s="225"/>
      <c r="L11" s="225"/>
      <c r="M11" s="226"/>
      <c r="N11" s="224" t="str">
        <f>IF(N9="","",IF(LOOKUP(N9,$W$3:$W$21,$Z$3:$Z$21)="","---",LOOKUP(N9,$W$3:$W$21,$Z$3:$Z$21)))</f>
        <v>Porto Flavia</v>
      </c>
      <c r="O11" s="225"/>
      <c r="P11" s="225"/>
      <c r="Q11" s="226"/>
      <c r="R11" s="224" t="str">
        <f>IF(R9="","",IF(LOOKUP(R9,$W$3:$W$21,$Z$3:$Z$21)="","---",LOOKUP(R9,$W$3:$W$21,$Z$3:$Z$21)))</f>
        <v>Requiere Marisa</v>
      </c>
      <c r="S11" s="225"/>
      <c r="T11" s="225"/>
      <c r="U11" s="226"/>
      <c r="W11" s="25">
        <v>9</v>
      </c>
      <c r="X11" s="34" t="s">
        <v>264</v>
      </c>
      <c r="Y11" s="34" t="s">
        <v>50</v>
      </c>
      <c r="Z11" s="34" t="s">
        <v>50</v>
      </c>
      <c r="AA11" s="22"/>
    </row>
    <row r="12" spans="1:27" ht="21.75" customHeight="1">
      <c r="A12" s="53">
        <v>1900</v>
      </c>
      <c r="B12" s="29">
        <v>7</v>
      </c>
      <c r="C12" s="231" t="str">
        <f>IF(B12="","",LOOKUP(B12,$W$3:$W$21,$X$3:$X$21))</f>
        <v>Semiótica</v>
      </c>
      <c r="D12" s="232"/>
      <c r="E12" s="233"/>
      <c r="F12" s="29">
        <v>3</v>
      </c>
      <c r="G12" s="231" t="str">
        <f>IF(F12="","",LOOKUP(F12,$W$3:$W$21,$X$3:$X$21))</f>
        <v>P. acerca de los Suj. Educ.</v>
      </c>
      <c r="H12" s="232"/>
      <c r="I12" s="233"/>
      <c r="J12" s="29">
        <v>4</v>
      </c>
      <c r="K12" s="231" t="str">
        <f>IF(J12="","",LOOKUP(J12,$W$3:$W$21,$X$3:$X$21))</f>
        <v>Lingüística y Gramática II</v>
      </c>
      <c r="L12" s="232"/>
      <c r="M12" s="233"/>
      <c r="N12" s="29">
        <v>6</v>
      </c>
      <c r="O12" s="231" t="str">
        <f>IF(N12="","",LOOKUP(N12,$W$3:$W$21,$X$3:$X$21))</f>
        <v>Teoría Literaria II</v>
      </c>
      <c r="P12" s="232"/>
      <c r="Q12" s="233"/>
      <c r="R12" s="29">
        <v>1</v>
      </c>
      <c r="S12" s="231" t="str">
        <f>IF(R12="","",LOOKUP(R12,$W$3:$W$21,$X$3:$X$21))</f>
        <v>Hist. y Pol. de la Educ. Arg.</v>
      </c>
      <c r="T12" s="232"/>
      <c r="U12" s="233"/>
      <c r="W12" s="25">
        <v>10</v>
      </c>
      <c r="X12" s="34" t="s">
        <v>265</v>
      </c>
      <c r="Y12" s="34" t="s">
        <v>142</v>
      </c>
      <c r="Z12" s="34" t="s">
        <v>142</v>
      </c>
      <c r="AA12" s="22"/>
    </row>
    <row r="13" spans="1:27" ht="15" customHeight="1">
      <c r="A13" s="53"/>
      <c r="B13" s="228" t="str">
        <f>IF(B12="","",LOOKUP(B12,$W$3:$W$21,$Y$3:$Y$21))</f>
        <v>Goenaga M Jose</v>
      </c>
      <c r="C13" s="223"/>
      <c r="D13" s="223"/>
      <c r="E13" s="229"/>
      <c r="F13" s="228" t="str">
        <f>IF(F12="","",LOOKUP(F12,$W$3:$W$21,$Y$3:$Y$21))</f>
        <v>Alvarez Alejandra</v>
      </c>
      <c r="G13" s="223"/>
      <c r="H13" s="223"/>
      <c r="I13" s="229"/>
      <c r="J13" s="228" t="str">
        <f>IF(J12="","",LOOKUP(J12,$W$3:$W$21,$Y$3:$Y$21))</f>
        <v>Urcelay Belen</v>
      </c>
      <c r="K13" s="223"/>
      <c r="L13" s="223"/>
      <c r="M13" s="229"/>
      <c r="N13" s="228" t="str">
        <f>IF(N12="","",LOOKUP(N12,$W$3:$W$21,$Y$3:$Y$21))</f>
        <v>Porto Flavia</v>
      </c>
      <c r="O13" s="223"/>
      <c r="P13" s="223"/>
      <c r="Q13" s="229"/>
      <c r="R13" s="228" t="str">
        <f>IF(R12="","",LOOKUP(R12,$W$3:$W$21,$Y$3:$Y$21))</f>
        <v>Requiere Marisa</v>
      </c>
      <c r="S13" s="223"/>
      <c r="T13" s="223"/>
      <c r="U13" s="229"/>
      <c r="W13" s="25"/>
      <c r="X13" s="35"/>
      <c r="Y13" s="34"/>
      <c r="Z13" s="34"/>
      <c r="AA13" s="22"/>
    </row>
    <row r="14" spans="1:27" ht="15" customHeight="1">
      <c r="A14" s="53">
        <v>2000</v>
      </c>
      <c r="B14" s="224" t="str">
        <f>IF(B12="","",IF(LOOKUP(B12,$W$3:$W$21,$Z$3:$Z$21)="","---",LOOKUP(B12,$W$3:$W$21,$Z$3:$Z$21)))</f>
        <v>Goenaga M Jose</v>
      </c>
      <c r="C14" s="225"/>
      <c r="D14" s="225"/>
      <c r="E14" s="226"/>
      <c r="F14" s="224" t="str">
        <f>IF(F12="","",IF(LOOKUP(F12,$W$3:$W$21,$Z$3:$Z$21)="","---",LOOKUP(F12,$W$3:$W$21,$Z$3:$Z$21)))</f>
        <v>Alvarez Alejandra</v>
      </c>
      <c r="G14" s="225"/>
      <c r="H14" s="225"/>
      <c r="I14" s="226"/>
      <c r="J14" s="224" t="str">
        <f>IF(J12="","",IF(LOOKUP(J12,$W$3:$W$21,$Z$3:$Z$21)="","---",LOOKUP(J12,$W$3:$W$21,$Z$3:$Z$21)))</f>
        <v>Urcelay Belen</v>
      </c>
      <c r="K14" s="225"/>
      <c r="L14" s="225"/>
      <c r="M14" s="226"/>
      <c r="N14" s="224" t="str">
        <f>IF(N12="","",IF(LOOKUP(N12,$W$3:$W$21,$Z$3:$Z$21)="","---",LOOKUP(N12,$W$3:$W$21,$Z$3:$Z$21)))</f>
        <v>Porto Flavia</v>
      </c>
      <c r="O14" s="225"/>
      <c r="P14" s="225"/>
      <c r="Q14" s="226"/>
      <c r="R14" s="224" t="str">
        <f>IF(R12="","",IF(LOOKUP(R12,$W$3:$W$21,$Z$3:$Z$21)="","---",LOOKUP(R12,$W$3:$W$21,$Z$3:$Z$21)))</f>
        <v>Requiere Marisa</v>
      </c>
      <c r="S14" s="225"/>
      <c r="T14" s="225"/>
      <c r="U14" s="226"/>
      <c r="W14" s="25"/>
      <c r="X14" s="35"/>
      <c r="Y14" s="34"/>
      <c r="Z14" s="34"/>
      <c r="AA14" s="22"/>
    </row>
    <row r="15" spans="1:27" ht="23.25" customHeight="1">
      <c r="A15" s="53">
        <v>2010</v>
      </c>
      <c r="B15" s="29">
        <v>4</v>
      </c>
      <c r="C15" s="231" t="str">
        <f>IF(B15="","",LOOKUP(B15,$W$3:$W$21,$X$3:$X$21))</f>
        <v>Lingüística y Gramática II</v>
      </c>
      <c r="D15" s="232"/>
      <c r="E15" s="233"/>
      <c r="F15" s="29">
        <v>8</v>
      </c>
      <c r="G15" s="231" t="str">
        <f>IF(F15="","",LOOKUP(F15,$W$3:$W$21,$X$3:$X$21))</f>
        <v>T. Alf. Inic. en Lec., Escr. y Lit.</v>
      </c>
      <c r="H15" s="232"/>
      <c r="I15" s="233"/>
      <c r="J15" s="29">
        <v>9</v>
      </c>
      <c r="K15" s="231" t="str">
        <f>IF(J15="","",LOOKUP(J15,$W$3:$W$21,$X$3:$X$21))</f>
        <v>Did. de la Leng. y la Lit. I</v>
      </c>
      <c r="L15" s="232"/>
      <c r="M15" s="233"/>
      <c r="N15" s="29">
        <v>2</v>
      </c>
      <c r="O15" s="231" t="str">
        <f>IF(N15="","",LOOKUP(N15,$W$3:$W$21,$X$3:$X$21))</f>
        <v>Enseñar con Tecnologías</v>
      </c>
      <c r="P15" s="232"/>
      <c r="Q15" s="233"/>
      <c r="R15" s="29">
        <v>5</v>
      </c>
      <c r="S15" s="231" t="str">
        <f>IF(R15="","",LOOKUP(R15,$W$3:$W$21,$X$3:$X$21))</f>
        <v>Hist. Soc. y Cultural de la Lit. II</v>
      </c>
      <c r="T15" s="232"/>
      <c r="U15" s="233"/>
      <c r="W15" s="25"/>
      <c r="X15" s="35"/>
      <c r="Y15" s="34"/>
      <c r="Z15" s="34"/>
      <c r="AA15" s="22"/>
    </row>
    <row r="16" spans="1:27" ht="15" customHeight="1">
      <c r="A16" s="54"/>
      <c r="B16" s="228" t="str">
        <f>IF(B15="","",LOOKUP(B15,$W$3:$W$21,$Y$3:$Y$21))</f>
        <v>Urcelay Belen</v>
      </c>
      <c r="C16" s="223"/>
      <c r="D16" s="223"/>
      <c r="E16" s="229"/>
      <c r="F16" s="228" t="str">
        <f>IF(F15="","",LOOKUP(F15,$W$3:$W$21,$Y$3:$Y$21))</f>
        <v>Porto Flavia</v>
      </c>
      <c r="G16" s="223"/>
      <c r="H16" s="223"/>
      <c r="I16" s="229"/>
      <c r="J16" s="228" t="str">
        <f>IF(J15="","",LOOKUP(J15,$W$3:$W$21,$Y$3:$Y$21))</f>
        <v>Bustos Karina</v>
      </c>
      <c r="K16" s="223"/>
      <c r="L16" s="223"/>
      <c r="M16" s="229"/>
      <c r="N16" s="228" t="str">
        <f>IF(N15="","",LOOKUP(N15,$W$3:$W$21,$Y$3:$Y$21))</f>
        <v>Goenaga M Jose</v>
      </c>
      <c r="O16" s="223"/>
      <c r="P16" s="223"/>
      <c r="Q16" s="229"/>
      <c r="R16" s="228" t="str">
        <f>IF(R15="","",LOOKUP(R15,$W$3:$W$21,$Y$3:$Y$21))</f>
        <v>Cristensen Ignacio</v>
      </c>
      <c r="S16" s="223"/>
      <c r="T16" s="223"/>
      <c r="U16" s="229"/>
      <c r="W16" s="25"/>
      <c r="X16" s="35"/>
      <c r="Y16" s="34"/>
      <c r="Z16" s="34"/>
      <c r="AA16" s="22"/>
    </row>
    <row r="17" spans="1:27" ht="15" customHeight="1">
      <c r="A17" s="53">
        <v>2110</v>
      </c>
      <c r="B17" s="224" t="str">
        <f>IF(B15="","",IF(LOOKUP(B15,$W$3:$W$21,$Z$3:$Z$21)="","---",LOOKUP(B15,$W$3:$W$21,$Z$3:$Z$21)))</f>
        <v>Urcelay Belen</v>
      </c>
      <c r="C17" s="225"/>
      <c r="D17" s="225"/>
      <c r="E17" s="226"/>
      <c r="F17" s="224" t="str">
        <f>IF(F15="","",IF(LOOKUP(F15,$W$3:$W$21,$Z$3:$Z$21)="","---",LOOKUP(F15,$W$3:$W$21,$Z$3:$Z$21)))</f>
        <v>Porto Flavia</v>
      </c>
      <c r="G17" s="225"/>
      <c r="H17" s="225"/>
      <c r="I17" s="226"/>
      <c r="J17" s="224" t="str">
        <f>IF(J15="","",IF(LOOKUP(J15,$W$3:$W$21,$Z$3:$Z$21)="","---",LOOKUP(J15,$W$3:$W$21,$Z$3:$Z$21)))</f>
        <v>Bustos Karina</v>
      </c>
      <c r="K17" s="225"/>
      <c r="L17" s="225"/>
      <c r="M17" s="226"/>
      <c r="N17" s="224" t="str">
        <f>IF(N15="","",IF(LOOKUP(N15,$W$3:$W$21,$Z$3:$Z$21)="","---",LOOKUP(N15,$W$3:$W$21,$Z$3:$Z$21)))</f>
        <v>Goenaga M Jose</v>
      </c>
      <c r="O17" s="225"/>
      <c r="P17" s="225"/>
      <c r="Q17" s="226"/>
      <c r="R17" s="224" t="str">
        <f>IF(R15="","",IF(LOOKUP(R15,$W$3:$W$21,$Z$3:$Z$21)="","---",LOOKUP(R15,$W$3:$W$21,$Z$3:$Z$21)))</f>
        <v>Cristensen Ignacio</v>
      </c>
      <c r="S17" s="225"/>
      <c r="T17" s="225"/>
      <c r="U17" s="226"/>
      <c r="W17" s="25"/>
      <c r="X17" s="35"/>
      <c r="Y17" s="34"/>
      <c r="Z17" s="34"/>
      <c r="AA17" s="22"/>
    </row>
    <row r="18" spans="1:27" ht="22.5" customHeight="1">
      <c r="A18" s="53">
        <v>2110</v>
      </c>
      <c r="B18" s="29">
        <v>5</v>
      </c>
      <c r="C18" s="231" t="str">
        <f>IF(B18="","",LOOKUP(B18,$W$3:$W$21,$X$3:$X$21))</f>
        <v>Hist. Soc. y Cultural de la Lit. II</v>
      </c>
      <c r="D18" s="232"/>
      <c r="E18" s="233"/>
      <c r="F18" s="29">
        <v>8</v>
      </c>
      <c r="G18" s="231" t="str">
        <f>IF(F18="","",LOOKUP(F18,$W$3:$W$21,$X$3:$X$21))</f>
        <v>T. Alf. Inic. en Lec., Escr. y Lit.</v>
      </c>
      <c r="H18" s="232"/>
      <c r="I18" s="233"/>
      <c r="J18" s="29">
        <v>9</v>
      </c>
      <c r="K18" s="231" t="str">
        <f>IF(J18="","",LOOKUP(J18,$W$3:$W$21,$X$3:$X$21))</f>
        <v>Did. de la Leng. y la Lit. I</v>
      </c>
      <c r="L18" s="232"/>
      <c r="M18" s="233"/>
      <c r="N18" s="29">
        <v>2</v>
      </c>
      <c r="O18" s="231" t="str">
        <f>IF(N18="","",LOOKUP(N18,$W$3:$W$21,$X$3:$X$21))</f>
        <v>Enseñar con Tecnologías</v>
      </c>
      <c r="P18" s="232"/>
      <c r="Q18" s="233"/>
      <c r="R18" s="29">
        <v>5</v>
      </c>
      <c r="S18" s="231" t="str">
        <f>IF(R18="","",LOOKUP(R18,$W$3:$W$21,$X$3:$X$21))</f>
        <v>Hist. Soc. y Cultural de la Lit. II</v>
      </c>
      <c r="T18" s="232"/>
      <c r="U18" s="233"/>
      <c r="W18" s="25"/>
      <c r="X18" s="35"/>
      <c r="Y18" s="34"/>
      <c r="Z18" s="34"/>
      <c r="AA18" s="22"/>
    </row>
    <row r="19" spans="1:27" ht="15" customHeight="1">
      <c r="A19" s="54"/>
      <c r="B19" s="228" t="str">
        <f>IF(B18="","",LOOKUP(B18,$W$3:$W$21,$Y$3:$Y$21))</f>
        <v>Cristensen Ignacio</v>
      </c>
      <c r="C19" s="223"/>
      <c r="D19" s="223"/>
      <c r="E19" s="229"/>
      <c r="F19" s="228" t="str">
        <f>IF(F18="","",LOOKUP(F18,$W$3:$W$21,$Y$3:$Y$21))</f>
        <v>Porto Flavia</v>
      </c>
      <c r="G19" s="223"/>
      <c r="H19" s="223"/>
      <c r="I19" s="229"/>
      <c r="J19" s="228" t="str">
        <f>IF(J18="","",LOOKUP(J18,$W$3:$W$21,$Y$3:$Y$21))</f>
        <v>Bustos Karina</v>
      </c>
      <c r="K19" s="223"/>
      <c r="L19" s="223"/>
      <c r="M19" s="229"/>
      <c r="N19" s="228" t="str">
        <f>IF(N18="","",LOOKUP(N18,$W$3:$W$21,$Y$3:$Y$21))</f>
        <v>Goenaga M Jose</v>
      </c>
      <c r="O19" s="223"/>
      <c r="P19" s="223"/>
      <c r="Q19" s="229"/>
      <c r="R19" s="228" t="str">
        <f>IF(R18="","",LOOKUP(R18,$W$3:$W$21,$Y$3:$Y$21))</f>
        <v>Cristensen Ignacio</v>
      </c>
      <c r="S19" s="223"/>
      <c r="T19" s="223"/>
      <c r="U19" s="229"/>
      <c r="W19" s="25"/>
      <c r="X19" s="46"/>
      <c r="Y19" s="47"/>
      <c r="Z19" s="47"/>
      <c r="AA19" s="22"/>
    </row>
    <row r="20" spans="1:27" ht="15" customHeight="1">
      <c r="A20" s="53">
        <v>2210</v>
      </c>
      <c r="B20" s="224" t="str">
        <f>IF(B18="","",IF(LOOKUP(B18,$W$3:$W$21,$Z$3:$Z$21)="","---",LOOKUP(B18,$W$3:$W$21,$Z$3:$Z$21)))</f>
        <v>Cristensen Ignacio</v>
      </c>
      <c r="C20" s="225"/>
      <c r="D20" s="225"/>
      <c r="E20" s="226"/>
      <c r="F20" s="224" t="str">
        <f>IF(F18="","",IF(LOOKUP(F18,$W$3:$W$21,$Z$3:$Z$21)="","---",LOOKUP(F18,$W$3:$W$21,$Z$3:$Z$21)))</f>
        <v>Porto Flavia</v>
      </c>
      <c r="G20" s="225"/>
      <c r="H20" s="225"/>
      <c r="I20" s="226"/>
      <c r="J20" s="224" t="str">
        <f>IF(J18="","",IF(LOOKUP(J18,$W$3:$W$21,$Z$3:$Z$21)="","---",LOOKUP(J18,$W$3:$W$21,$Z$3:$Z$21)))</f>
        <v>Bustos Karina</v>
      </c>
      <c r="K20" s="225"/>
      <c r="L20" s="225"/>
      <c r="M20" s="226"/>
      <c r="N20" s="224" t="str">
        <f>IF(N18="","",IF(LOOKUP(N18,$W$3:$W$21,$Z$3:$Z$21)="","---",LOOKUP(N18,$W$3:$W$21,$Z$3:$Z$21)))</f>
        <v>Goenaga M Jose</v>
      </c>
      <c r="O20" s="225"/>
      <c r="P20" s="225"/>
      <c r="Q20" s="226"/>
      <c r="R20" s="224" t="str">
        <f>IF(R18="","",IF(LOOKUP(R18,$W$3:$W$21,$Z$3:$Z$21)="","---",LOOKUP(R18,$W$3:$W$21,$Z$3:$Z$21)))</f>
        <v>Cristensen Ignacio</v>
      </c>
      <c r="S20" s="225"/>
      <c r="T20" s="225"/>
      <c r="U20" s="226"/>
      <c r="W20" s="25"/>
      <c r="X20" s="46"/>
      <c r="Y20" s="47"/>
      <c r="Z20" s="47"/>
      <c r="AA20" s="22"/>
    </row>
    <row r="21" spans="1:27" ht="15" customHeight="1">
      <c r="B21" s="48"/>
      <c r="C21" s="48"/>
      <c r="D21" s="48"/>
      <c r="E21" s="49"/>
      <c r="F21" s="49"/>
      <c r="G21" s="49"/>
      <c r="H21" s="49"/>
      <c r="I21" s="49"/>
      <c r="J21" s="49"/>
      <c r="K21" s="49"/>
      <c r="L21" s="49"/>
      <c r="M21" s="49"/>
      <c r="N21" s="49"/>
      <c r="O21" s="49"/>
      <c r="P21" s="49"/>
      <c r="Q21" s="50"/>
      <c r="R21" s="50"/>
      <c r="S21" s="50"/>
      <c r="T21" s="50"/>
      <c r="U21" s="50"/>
      <c r="W21" s="25"/>
      <c r="X21" s="46"/>
      <c r="Y21" s="47"/>
      <c r="Z21" s="47"/>
      <c r="AA21" s="22"/>
    </row>
    <row r="22" spans="1:27" ht="12.75" customHeight="1"/>
    <row r="23" spans="1:27" ht="12.75" customHeight="1"/>
    <row r="24" spans="1:27" ht="12.75" customHeight="1"/>
    <row r="25" spans="1:27" ht="12.75" customHeight="1"/>
    <row r="26" spans="1:27" ht="12.75" customHeight="1"/>
    <row r="27" spans="1:27" ht="12.75" customHeight="1"/>
    <row r="28" spans="1:27" ht="12.75" customHeight="1"/>
    <row r="29" spans="1:27" ht="12.75" customHeight="1"/>
    <row r="30" spans="1:27" ht="12.75" customHeight="1"/>
    <row r="31" spans="1:27" ht="12.75" customHeight="1"/>
    <row r="32" spans="1:27"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row r="186" ht="12.75"/>
    <row r="187" ht="12.75"/>
    <row r="188" ht="12.75"/>
    <row r="189" ht="12.75"/>
    <row r="190" ht="12.75"/>
    <row r="191" ht="12.75"/>
    <row r="192" ht="12.75"/>
    <row r="193" ht="12.75"/>
    <row r="194" ht="12.75"/>
    <row r="195" ht="12.75"/>
    <row r="196" ht="12.75"/>
    <row r="197" ht="12.75"/>
    <row r="198" ht="12.75"/>
    <row r="199" ht="12.75"/>
    <row r="200" ht="12.75"/>
    <row r="201" ht="12.75"/>
    <row r="202" ht="12.75"/>
    <row r="203" ht="12.75"/>
    <row r="204" ht="12.75"/>
    <row r="205" ht="12.75"/>
    <row r="206" ht="12.75"/>
    <row r="207" ht="12.75"/>
    <row r="208" ht="12.75"/>
    <row r="209" ht="12.75"/>
    <row r="210" ht="12.75"/>
    <row r="211" ht="12.75"/>
    <row r="212" ht="12.75"/>
    <row r="213" ht="12.75"/>
    <row r="214" ht="12.75"/>
    <row r="215" ht="12.75"/>
    <row r="216" ht="12.75"/>
    <row r="217" ht="12.75"/>
    <row r="218" ht="12.75"/>
    <row r="219" ht="12.75"/>
    <row r="220" ht="12.75"/>
    <row r="221" ht="12.75"/>
    <row r="222" ht="12.75"/>
    <row r="223" ht="12.75"/>
    <row r="224" ht="12.75"/>
    <row r="225" ht="12.75"/>
    <row r="226" ht="12.75"/>
    <row r="227" ht="12.75"/>
    <row r="228" ht="12.75"/>
    <row r="229" ht="12.75"/>
    <row r="230" ht="12.75"/>
    <row r="231" ht="12.75"/>
    <row r="232" ht="12.75"/>
    <row r="233" ht="12.75"/>
    <row r="234" ht="12.75"/>
    <row r="235" ht="12.75"/>
    <row r="236" ht="12.75"/>
    <row r="237" ht="12.75"/>
    <row r="238" ht="12.75"/>
    <row r="239" ht="12.75"/>
    <row r="240" ht="12.75"/>
    <row r="241" ht="12.75"/>
    <row r="242" ht="12.75"/>
    <row r="243" ht="12.75"/>
    <row r="244" ht="12.75"/>
    <row r="245" ht="12.75"/>
    <row r="246" ht="12.75"/>
    <row r="247" ht="12.75"/>
    <row r="248" ht="12.75"/>
    <row r="249" ht="12.75"/>
    <row r="250" ht="12.75"/>
    <row r="251" ht="12.75"/>
    <row r="252" ht="12.75"/>
    <row r="253" ht="12.75"/>
    <row r="254" ht="12.75"/>
    <row r="255" ht="12.75"/>
    <row r="256" ht="12.75"/>
    <row r="257" ht="12.75"/>
    <row r="258" ht="12.75"/>
    <row r="259" ht="12.75"/>
    <row r="260" ht="12.75"/>
    <row r="261" ht="12.75"/>
    <row r="262" ht="12.75"/>
    <row r="263" ht="12.75"/>
    <row r="264" ht="12.75"/>
    <row r="265" ht="12.75"/>
    <row r="266" ht="12.75"/>
    <row r="267" ht="12.75"/>
    <row r="268" ht="12.75"/>
    <row r="269" ht="12.75"/>
    <row r="270" ht="12.75"/>
    <row r="271" ht="12.75"/>
    <row r="272" ht="12.75"/>
    <row r="273" ht="12.75"/>
    <row r="274" ht="12.75"/>
    <row r="275" ht="12.75"/>
    <row r="276" ht="12.75"/>
    <row r="277" ht="12.75"/>
    <row r="278" ht="12.75"/>
    <row r="279" ht="12.75"/>
    <row r="280" ht="12.75"/>
    <row r="281" ht="12.75"/>
    <row r="282" ht="12.75"/>
    <row r="283" ht="12.75"/>
    <row r="284" ht="12.75"/>
    <row r="285" ht="12.75"/>
    <row r="286" ht="12.75"/>
    <row r="287" ht="12.75"/>
    <row r="288" ht="12.75"/>
    <row r="289" ht="12.75"/>
    <row r="290" ht="12.75"/>
    <row r="291" ht="12.75"/>
    <row r="292" ht="12.75"/>
    <row r="293" ht="12.75"/>
    <row r="294" ht="12.75"/>
    <row r="295" ht="12.75"/>
    <row r="296" ht="12.75"/>
    <row r="297" ht="12.75"/>
    <row r="298" ht="12.75"/>
    <row r="299" ht="12.75"/>
    <row r="300" ht="12.75"/>
    <row r="301" ht="12.75"/>
    <row r="302" ht="12.75"/>
    <row r="303" ht="12.75"/>
    <row r="304" ht="12.75"/>
    <row r="305" ht="12.75"/>
    <row r="306" ht="12.75"/>
    <row r="307" ht="12.75"/>
    <row r="308" ht="12.75"/>
    <row r="309" ht="12.75"/>
    <row r="310" ht="12.75"/>
    <row r="311" ht="12.75"/>
    <row r="312" ht="12.75"/>
    <row r="313" ht="12.75"/>
    <row r="314" ht="12.75"/>
    <row r="315" ht="12.75"/>
    <row r="316" ht="12.75"/>
    <row r="317" ht="12.75"/>
    <row r="318" ht="12.75"/>
    <row r="319" ht="12.75"/>
    <row r="320" ht="12.75"/>
    <row r="321" ht="12.75"/>
    <row r="322" ht="12.75"/>
    <row r="323" ht="12.75"/>
    <row r="324" ht="12.75"/>
    <row r="325" ht="12.75"/>
    <row r="326" ht="12.75"/>
    <row r="327" ht="12.75"/>
    <row r="328" ht="12.75"/>
    <row r="329" ht="12.75"/>
    <row r="330" ht="12.75"/>
    <row r="331" ht="12.75"/>
    <row r="332" ht="12.75"/>
    <row r="333" ht="12.75"/>
    <row r="334" ht="12.75"/>
    <row r="335" ht="12.75"/>
    <row r="336" ht="12.75"/>
    <row r="337" ht="12.75"/>
    <row r="338" ht="12.75"/>
    <row r="339" ht="12.75"/>
    <row r="340" ht="12.75"/>
    <row r="341" ht="12.75"/>
    <row r="342" ht="12.75"/>
    <row r="343" ht="12.75"/>
    <row r="344" ht="12.75"/>
    <row r="345" ht="12.75"/>
    <row r="346" ht="12.75"/>
    <row r="347" ht="12.75"/>
    <row r="348" ht="12.75"/>
    <row r="349" ht="12.75"/>
    <row r="350" ht="12.75"/>
    <row r="351" ht="12.75"/>
    <row r="352" ht="12.75"/>
    <row r="353" ht="12.75"/>
    <row r="354" ht="12.75"/>
    <row r="355" ht="12.75"/>
    <row r="356" ht="12.75"/>
    <row r="357" ht="12.75"/>
    <row r="358" ht="12.75"/>
    <row r="359" ht="12.75"/>
    <row r="360" ht="12.75"/>
    <row r="361" ht="12.75"/>
    <row r="362" ht="12.75"/>
    <row r="363" ht="12.75"/>
    <row r="364" ht="12.75"/>
    <row r="365" ht="12.75"/>
    <row r="366" ht="12.75"/>
    <row r="367" ht="12.75"/>
    <row r="368" ht="12.75"/>
    <row r="369" ht="12.75"/>
    <row r="370" ht="12.75"/>
    <row r="371" ht="12.75"/>
    <row r="372" ht="12.75"/>
    <row r="373" ht="12.75"/>
    <row r="374" ht="12.75"/>
    <row r="375" ht="12.75"/>
    <row r="376" ht="12.75"/>
    <row r="377" ht="12.75"/>
    <row r="378" ht="12.75"/>
    <row r="379" ht="12.75"/>
    <row r="380" ht="12.75"/>
    <row r="381" ht="12.75"/>
    <row r="382" ht="12.75"/>
    <row r="383" ht="12.75"/>
    <row r="384" ht="12.75"/>
    <row r="385" ht="12.75"/>
    <row r="386" ht="12.75"/>
    <row r="387" ht="12.75"/>
    <row r="388" ht="12.75"/>
    <row r="389" ht="12.75"/>
    <row r="390" ht="12.75"/>
    <row r="391" ht="12.75"/>
    <row r="392" ht="12.75"/>
    <row r="393" ht="12.75"/>
    <row r="394" ht="12.75"/>
    <row r="395" ht="12.75"/>
    <row r="396" ht="12.75"/>
    <row r="397" ht="12.75"/>
    <row r="398" ht="12.75"/>
    <row r="399" ht="12.75"/>
    <row r="400" ht="12.75"/>
    <row r="401" ht="12.75"/>
    <row r="402" ht="12.75"/>
    <row r="403" ht="12.75"/>
    <row r="404" ht="12.75"/>
    <row r="405" ht="12.75"/>
    <row r="406" ht="12.75"/>
    <row r="407" ht="12.75"/>
    <row r="408" ht="12.75"/>
    <row r="409" ht="12.75"/>
    <row r="410" ht="12.75"/>
    <row r="411" ht="12.75"/>
    <row r="412" ht="12.75"/>
    <row r="413" ht="12.75"/>
    <row r="414" ht="12.75"/>
    <row r="415" ht="12.75"/>
    <row r="416" ht="12.75"/>
    <row r="417" ht="12.75"/>
    <row r="418" ht="12.75"/>
    <row r="419" ht="12.75"/>
    <row r="420" ht="12.75"/>
    <row r="421" ht="12.75"/>
    <row r="422" ht="12.75"/>
    <row r="423" ht="12.75"/>
    <row r="424" ht="12.75"/>
    <row r="425" ht="12.75"/>
    <row r="426" ht="12.75"/>
    <row r="427" ht="12.75"/>
    <row r="428" ht="12.75"/>
    <row r="429" ht="12.75"/>
    <row r="430" ht="12.75"/>
    <row r="431" ht="12.75"/>
    <row r="432" ht="12.75"/>
    <row r="433" ht="12.75"/>
    <row r="434" ht="12.75"/>
    <row r="435" ht="12.75"/>
    <row r="436" ht="12.75"/>
    <row r="437" ht="12.75"/>
    <row r="438" ht="12.75"/>
    <row r="439" ht="12.75"/>
    <row r="440" ht="12.75"/>
    <row r="441" ht="12.75"/>
    <row r="442" ht="12.75"/>
    <row r="443" ht="12.75"/>
    <row r="444" ht="12.75"/>
    <row r="445" ht="12.75"/>
    <row r="446" ht="12.75"/>
    <row r="447" ht="12.75"/>
    <row r="448" ht="12.75"/>
    <row r="449" ht="12.75"/>
    <row r="450" ht="12.75"/>
    <row r="451" ht="12.75"/>
    <row r="452" ht="12.75"/>
    <row r="453" ht="12.75"/>
    <row r="454" ht="12.75"/>
    <row r="455" ht="12.75"/>
    <row r="456" ht="12.75"/>
    <row r="457" ht="12.75"/>
    <row r="458" ht="12.75"/>
    <row r="459" ht="12.75"/>
    <row r="460" ht="12.75"/>
    <row r="461" ht="12.75"/>
    <row r="462" ht="12.75"/>
    <row r="463" ht="12.75"/>
    <row r="464" ht="12.75"/>
    <row r="465" ht="12.75"/>
    <row r="466" ht="12.75"/>
    <row r="467" ht="12.75"/>
    <row r="468" ht="12.75"/>
    <row r="469" ht="12.75"/>
    <row r="470" ht="12.75"/>
    <row r="471" ht="12.75"/>
    <row r="472" ht="12.75"/>
    <row r="473" ht="12.75"/>
    <row r="474" ht="12.75"/>
    <row r="475" ht="12.75"/>
    <row r="476" ht="12.75"/>
    <row r="477" ht="12.75"/>
    <row r="478" ht="12.75"/>
    <row r="479" ht="12.75"/>
    <row r="480" ht="12.75"/>
    <row r="481" ht="12.75"/>
    <row r="482" ht="12.75"/>
    <row r="483" ht="12.75"/>
    <row r="484" ht="12.75"/>
    <row r="485" ht="12.75"/>
    <row r="486" ht="12.75"/>
    <row r="487" ht="12.75"/>
    <row r="488" ht="12.75"/>
    <row r="489" ht="12.75"/>
    <row r="490" ht="12.75"/>
    <row r="491" ht="12.75"/>
    <row r="492" ht="12.75"/>
    <row r="493" ht="12.75"/>
    <row r="494" ht="12.75"/>
    <row r="495" ht="12.75"/>
    <row r="496" ht="12.75"/>
    <row r="497" ht="12.75"/>
    <row r="498" ht="12.75"/>
    <row r="499" ht="12.75"/>
    <row r="500" ht="12.75"/>
    <row r="501" ht="12.75"/>
    <row r="502" ht="12.75"/>
    <row r="503" ht="12.75"/>
    <row r="504" ht="12.75"/>
    <row r="505" ht="12.75"/>
    <row r="506" ht="12.75"/>
    <row r="507" ht="12.75"/>
    <row r="508" ht="12.75"/>
    <row r="509" ht="12.75"/>
    <row r="510" ht="12.75"/>
    <row r="511" ht="12.75"/>
    <row r="512" ht="12.75"/>
    <row r="513" ht="12.75"/>
    <row r="514" ht="12.75"/>
    <row r="515" ht="12.75"/>
    <row r="516" ht="12.75"/>
    <row r="517" ht="12.75"/>
    <row r="518" ht="12.75"/>
    <row r="519" ht="12.75"/>
    <row r="520" ht="12.75"/>
    <row r="521" ht="12.75"/>
    <row r="522" ht="12.75"/>
    <row r="523" ht="12.75"/>
    <row r="524" ht="12.75"/>
    <row r="525" ht="12.75"/>
    <row r="526" ht="12.75"/>
    <row r="527" ht="12.75"/>
    <row r="528" ht="12.75"/>
    <row r="529" ht="12.75"/>
    <row r="530" ht="12.75"/>
    <row r="531" ht="12.75"/>
    <row r="532" ht="12.75"/>
    <row r="533" ht="12.75"/>
    <row r="534" ht="12.75"/>
    <row r="535" ht="12.75"/>
    <row r="536" ht="12.75"/>
    <row r="537" ht="12.75"/>
    <row r="538" ht="12.75"/>
    <row r="539" ht="12.75"/>
    <row r="540" ht="12.75"/>
    <row r="541" ht="12.75"/>
    <row r="542" ht="12.75"/>
    <row r="543" ht="12.75"/>
    <row r="544" ht="12.75"/>
    <row r="545" ht="12.75"/>
    <row r="546" ht="12.75"/>
    <row r="547" ht="12.75"/>
    <row r="548" ht="12.75"/>
    <row r="549" ht="12.75"/>
    <row r="550" ht="12.75"/>
    <row r="551" ht="12.75"/>
    <row r="552" ht="12.75"/>
    <row r="553" ht="12.75"/>
    <row r="554" ht="12.75"/>
    <row r="555" ht="12.75"/>
    <row r="556" ht="12.75"/>
    <row r="557" ht="12.75"/>
    <row r="558" ht="12.75"/>
    <row r="559" ht="12.75"/>
    <row r="560" ht="12.75"/>
    <row r="561" ht="12.75"/>
    <row r="562" ht="12.75"/>
    <row r="563" ht="12.75"/>
    <row r="564" ht="12.75"/>
    <row r="565" ht="12.75"/>
    <row r="566" ht="12.75"/>
    <row r="567" ht="12.75"/>
    <row r="568" ht="12.75"/>
    <row r="569" ht="12.75"/>
    <row r="570" ht="12.75"/>
    <row r="571" ht="12.75"/>
    <row r="572" ht="12.75"/>
    <row r="573" ht="12.75"/>
    <row r="574" ht="12.75"/>
    <row r="575" ht="12.75"/>
    <row r="576" ht="12.75"/>
    <row r="577" ht="12.75"/>
    <row r="578" ht="12.75"/>
    <row r="579" ht="12.75"/>
    <row r="580" ht="12.75"/>
    <row r="581" ht="12.75"/>
    <row r="582" ht="12.75"/>
    <row r="583" ht="12.75"/>
    <row r="584" ht="12.75"/>
    <row r="585" ht="12.75"/>
    <row r="586" ht="12.75"/>
    <row r="587" ht="12.75"/>
    <row r="588" ht="12.75"/>
    <row r="589" ht="12.75"/>
    <row r="590" ht="12.75"/>
    <row r="591" ht="12.75"/>
    <row r="592" ht="12.75"/>
    <row r="593" ht="12.75"/>
    <row r="594" ht="12.75"/>
    <row r="595" ht="12.75"/>
    <row r="596" ht="12.75"/>
    <row r="597" ht="12.75"/>
    <row r="598" ht="12.75"/>
    <row r="599" ht="12.75"/>
    <row r="600" ht="12.75"/>
    <row r="601" ht="12.75"/>
    <row r="602" ht="12.75"/>
    <row r="603" ht="12.75"/>
    <row r="604" ht="12.75"/>
    <row r="605" ht="12.75"/>
    <row r="606" ht="12.75"/>
    <row r="607" ht="12.75"/>
    <row r="608" ht="12.75"/>
    <row r="609" ht="12.75"/>
    <row r="610" ht="12.75"/>
    <row r="611" ht="12.75"/>
    <row r="612" ht="12.75"/>
    <row r="613" ht="12.75"/>
    <row r="614" ht="12.75"/>
    <row r="615" ht="12.75"/>
    <row r="616" ht="12.75"/>
    <row r="617" ht="12.75"/>
    <row r="618" ht="12.75"/>
    <row r="619" ht="12.75"/>
    <row r="620" ht="12.75"/>
    <row r="621" ht="12.75"/>
    <row r="622" ht="12.75"/>
    <row r="623" ht="12.75"/>
    <row r="624" ht="12.75"/>
    <row r="625" ht="12.75"/>
    <row r="626" ht="12.75"/>
    <row r="627" ht="12.75"/>
    <row r="628" ht="12.75"/>
    <row r="629" ht="12.75"/>
    <row r="630" ht="12.75"/>
    <row r="631" ht="12.75"/>
    <row r="632" ht="12.75"/>
    <row r="633" ht="12.75"/>
    <row r="634" ht="12.75"/>
    <row r="635" ht="12.75"/>
    <row r="636" ht="12.75"/>
    <row r="637" ht="12.75"/>
    <row r="638" ht="12.75"/>
    <row r="639" ht="12.75"/>
    <row r="640" ht="12.75"/>
    <row r="641" ht="12.75"/>
    <row r="642" ht="12.75"/>
    <row r="643" ht="12.75"/>
    <row r="644" ht="12.75"/>
    <row r="645" ht="12.75"/>
    <row r="646" ht="12.75"/>
    <row r="647" ht="12.75"/>
    <row r="648" ht="12.75"/>
    <row r="649" ht="12.75"/>
    <row r="650" ht="12.75"/>
    <row r="651" ht="12.75"/>
    <row r="652" ht="12.75"/>
    <row r="653" ht="12.75"/>
    <row r="654" ht="12.75"/>
    <row r="655" ht="12.75"/>
    <row r="656" ht="12.75"/>
    <row r="657" ht="12.75"/>
    <row r="658" ht="12.75"/>
    <row r="659" ht="12.75"/>
    <row r="660" ht="12.75"/>
    <row r="661" ht="12.75"/>
    <row r="662" ht="12.75"/>
    <row r="663" ht="12.75"/>
    <row r="664" ht="12.75"/>
    <row r="665" ht="12.75"/>
    <row r="666" ht="12.75"/>
    <row r="667" ht="12.75"/>
    <row r="668" ht="12.75"/>
    <row r="669" ht="12.75"/>
    <row r="670" ht="12.75"/>
    <row r="671" ht="12.75"/>
    <row r="672" ht="12.75"/>
    <row r="673" ht="12.75"/>
    <row r="674" ht="12.75"/>
    <row r="675" ht="12.75"/>
    <row r="676" ht="12.75"/>
    <row r="677" ht="12.75"/>
    <row r="678" ht="12.75"/>
    <row r="679" ht="12.75"/>
    <row r="680" ht="12.75"/>
    <row r="681" ht="12.75"/>
    <row r="682" ht="12.75"/>
    <row r="683" ht="12.75"/>
    <row r="684" ht="12.75"/>
    <row r="685" ht="12.75"/>
    <row r="686" ht="12.75"/>
    <row r="687" ht="12.75"/>
    <row r="688" ht="12.75"/>
    <row r="689" ht="12.75"/>
    <row r="690" ht="12.75"/>
    <row r="691" ht="12.75"/>
    <row r="692" ht="12.75"/>
    <row r="693" ht="12.75"/>
    <row r="694" ht="12.75"/>
    <row r="695" ht="12.75"/>
    <row r="696" ht="12.75"/>
    <row r="697" ht="12.75"/>
    <row r="698" ht="12.75"/>
    <row r="699" ht="12.75"/>
    <row r="700" ht="12.75"/>
    <row r="701" ht="12.75"/>
    <row r="702" ht="12.75"/>
    <row r="703" ht="12.75"/>
    <row r="704" ht="12.75"/>
    <row r="705" ht="12.75"/>
    <row r="706" ht="12.75"/>
    <row r="707" ht="12.75"/>
    <row r="708" ht="12.75"/>
    <row r="709" ht="12.75"/>
    <row r="710" ht="12.75"/>
    <row r="711" ht="12.75"/>
    <row r="712" ht="12.75"/>
    <row r="713" ht="12.75"/>
    <row r="714" ht="12.75"/>
    <row r="715" ht="12.75"/>
    <row r="716" ht="12.75"/>
    <row r="717" ht="12.75"/>
    <row r="718" ht="12.75"/>
    <row r="719" ht="12.75"/>
    <row r="720" ht="12.75"/>
    <row r="721" ht="12.75"/>
    <row r="722" ht="12.75"/>
    <row r="723" ht="12.75"/>
    <row r="724" ht="12.75"/>
    <row r="725" ht="12.75"/>
    <row r="726" ht="12.75"/>
    <row r="727" ht="12.75"/>
    <row r="728" ht="12.75"/>
    <row r="729" ht="12.75"/>
    <row r="730" ht="12.75"/>
    <row r="731" ht="12.75"/>
    <row r="732" ht="12.75"/>
    <row r="733" ht="12.75"/>
    <row r="734" ht="12.75"/>
    <row r="735" ht="12.75"/>
    <row r="736" ht="12.75"/>
    <row r="737" ht="12.75"/>
    <row r="738" ht="12.75"/>
    <row r="739" ht="12.75"/>
    <row r="740" ht="12.75"/>
    <row r="741" ht="12.75"/>
    <row r="742" ht="12.75"/>
    <row r="743" ht="12.75"/>
    <row r="744" ht="12.75"/>
    <row r="745" ht="12.75"/>
    <row r="746" ht="12.75"/>
    <row r="747" ht="12.75"/>
    <row r="748" ht="12.75"/>
    <row r="749" ht="12.75"/>
    <row r="750" ht="12.75"/>
    <row r="751" ht="12.75"/>
    <row r="752" ht="12.75"/>
    <row r="753" ht="12.75"/>
    <row r="754" ht="12.75"/>
    <row r="755" ht="12.75"/>
    <row r="756" ht="12.75"/>
    <row r="757" ht="12.75"/>
    <row r="758" ht="12.75"/>
    <row r="759" ht="12.75"/>
    <row r="760" ht="12.75"/>
    <row r="761" ht="12.75"/>
    <row r="762" ht="12.75"/>
    <row r="763" ht="12.75"/>
    <row r="764" ht="12.75"/>
    <row r="765" ht="12.75"/>
    <row r="766" ht="12.75"/>
    <row r="767" ht="12.75"/>
    <row r="768" ht="12.75"/>
    <row r="769" ht="12.75"/>
    <row r="770" ht="12.75"/>
    <row r="771" ht="12.75"/>
    <row r="772" ht="12.75"/>
    <row r="773" ht="12.75"/>
    <row r="774" ht="12.75"/>
    <row r="775" ht="12.75"/>
    <row r="776" ht="12.75"/>
    <row r="777" ht="12.75"/>
    <row r="778" ht="12.75"/>
    <row r="779" ht="12.75"/>
    <row r="780" ht="12.75"/>
    <row r="781" ht="12.75"/>
    <row r="782" ht="12.75"/>
    <row r="783" ht="12.75"/>
    <row r="784" ht="12.75"/>
    <row r="785" ht="12.75"/>
    <row r="786" ht="12.75"/>
    <row r="787" ht="12.75"/>
    <row r="788" ht="12.75"/>
    <row r="789" ht="12.75"/>
    <row r="790" ht="12.75"/>
    <row r="791" ht="12.75"/>
    <row r="792" ht="12.75"/>
    <row r="793" ht="12.75"/>
    <row r="794" ht="12.75"/>
    <row r="795" ht="12.75"/>
    <row r="796" ht="12.75"/>
    <row r="797" ht="12.75"/>
    <row r="798" ht="12.75"/>
    <row r="799" ht="12.75"/>
    <row r="800" ht="12.75"/>
    <row r="801" ht="12.75"/>
    <row r="802" ht="12.75"/>
    <row r="803" ht="12.75"/>
    <row r="804" ht="12.75"/>
    <row r="805" ht="12.75"/>
    <row r="806" ht="12.75"/>
    <row r="807" ht="12.75"/>
    <row r="808" ht="12.75"/>
    <row r="809" ht="12.75"/>
    <row r="810" ht="12.75"/>
    <row r="811" ht="12.75"/>
    <row r="812" ht="12.75"/>
    <row r="813" ht="12.75"/>
    <row r="814" ht="12.75"/>
    <row r="815" ht="12.75"/>
    <row r="816" ht="12.75"/>
    <row r="817" ht="12.75"/>
    <row r="818" ht="12.75"/>
    <row r="819" ht="12.75"/>
    <row r="820" ht="12.75"/>
    <row r="821" ht="12.75"/>
    <row r="822" ht="12.75"/>
    <row r="823" ht="12.75"/>
    <row r="824" ht="12.75"/>
    <row r="825" ht="12.75"/>
    <row r="826" ht="12.75"/>
    <row r="827" ht="12.75"/>
    <row r="828" ht="12.75"/>
    <row r="829" ht="12.75"/>
    <row r="830" ht="12.75"/>
    <row r="831" ht="12.75"/>
    <row r="832" ht="12.75"/>
    <row r="833" ht="12.75"/>
    <row r="834" ht="12.75"/>
    <row r="835" ht="12.75"/>
    <row r="836" ht="12.75"/>
    <row r="837" ht="12.75"/>
    <row r="838" ht="12.75"/>
    <row r="839" ht="12.75"/>
    <row r="840" ht="12.75"/>
    <row r="841" ht="12.75"/>
    <row r="842" ht="12.75"/>
    <row r="843" ht="12.75"/>
    <row r="844" ht="12.75"/>
    <row r="845" ht="12.75"/>
    <row r="846" ht="12.75"/>
    <row r="847" ht="12.75"/>
    <row r="848" ht="12.75"/>
    <row r="849" ht="12.75"/>
    <row r="850" ht="12.75"/>
    <row r="851" ht="12.75"/>
    <row r="852" ht="12.75"/>
    <row r="853" ht="12.75"/>
    <row r="854" ht="12.75"/>
    <row r="855" ht="12.75"/>
    <row r="856" ht="12.75"/>
    <row r="857" ht="12.75"/>
    <row r="858" ht="12.75"/>
    <row r="859" ht="12.75"/>
    <row r="860" ht="12.75"/>
    <row r="861" ht="12.75"/>
    <row r="862" ht="12.75"/>
    <row r="863" ht="12.75"/>
    <row r="864" ht="12.75"/>
    <row r="865" ht="12.75"/>
    <row r="866" ht="12.75"/>
    <row r="867" ht="12.75"/>
    <row r="868" ht="12.75"/>
    <row r="869" ht="12.75"/>
    <row r="870" ht="12.75"/>
    <row r="871" ht="12.75"/>
    <row r="872" ht="12.75"/>
    <row r="873" ht="12.75"/>
    <row r="874" ht="12.75"/>
    <row r="875" ht="12.75"/>
    <row r="876" ht="12.75"/>
    <row r="877" ht="12.75"/>
    <row r="878" ht="12.75"/>
    <row r="879" ht="12.75"/>
    <row r="880" ht="12.75"/>
    <row r="881" ht="12.75"/>
    <row r="882" ht="12.75"/>
    <row r="883" ht="12.75"/>
    <row r="884" ht="12.75"/>
    <row r="885" ht="12.75"/>
    <row r="886" ht="12.75"/>
    <row r="887" ht="12.75"/>
    <row r="888" ht="12.75"/>
    <row r="889" ht="12.75"/>
    <row r="890" ht="12.75"/>
    <row r="891" ht="12.75"/>
    <row r="892" ht="12.75"/>
    <row r="893" ht="12.75"/>
    <row r="894" ht="12.75"/>
    <row r="895" ht="12.75"/>
    <row r="896" ht="12.75"/>
    <row r="897" ht="12.75"/>
    <row r="898" ht="12.75"/>
    <row r="899" ht="12.75"/>
    <row r="900" ht="12.75"/>
    <row r="901" ht="12.75"/>
    <row r="902" ht="12.75"/>
    <row r="903" ht="12.75"/>
    <row r="904" ht="12.75"/>
    <row r="905" ht="12.75"/>
    <row r="906" ht="12.75"/>
    <row r="907" ht="12.75"/>
    <row r="908" ht="12.75"/>
    <row r="909" ht="12.75"/>
    <row r="910" ht="12.75"/>
    <row r="911" ht="12.75"/>
    <row r="912" ht="12.75"/>
    <row r="913" ht="12.75"/>
    <row r="914" ht="12.75"/>
    <row r="915" ht="12.75"/>
    <row r="916" ht="12.75"/>
    <row r="917" ht="12.75"/>
    <row r="918" ht="12.75"/>
    <row r="919" ht="12.75"/>
    <row r="920" ht="12.75"/>
    <row r="921" ht="12.75"/>
    <row r="922" ht="12.75"/>
    <row r="923" ht="12.75"/>
    <row r="924" ht="12.75"/>
    <row r="925" ht="12.75"/>
    <row r="926" ht="12.75"/>
    <row r="927" ht="12.75"/>
    <row r="928" ht="12.75"/>
    <row r="929" ht="12.75"/>
    <row r="930" ht="12.75"/>
    <row r="931" ht="12.75"/>
    <row r="932" ht="12.75"/>
    <row r="933" ht="12.75"/>
    <row r="934" ht="12.75"/>
    <row r="935" ht="12.75"/>
    <row r="936" ht="12.75"/>
    <row r="937" ht="12.75"/>
    <row r="938" ht="12.75"/>
    <row r="939" ht="12.75"/>
    <row r="940" ht="12.75"/>
    <row r="941" ht="12.75"/>
    <row r="942" ht="12.75"/>
    <row r="943" ht="12.75"/>
    <row r="944" ht="12.75"/>
  </sheetData>
  <mergeCells count="96">
    <mergeCell ref="O9:Q9"/>
    <mergeCell ref="N10:Q10"/>
    <mergeCell ref="R10:U10"/>
    <mergeCell ref="N11:Q11"/>
    <mergeCell ref="R11:U11"/>
    <mergeCell ref="S9:U9"/>
    <mergeCell ref="C9:E9"/>
    <mergeCell ref="B10:E10"/>
    <mergeCell ref="F10:I10"/>
    <mergeCell ref="J10:M10"/>
    <mergeCell ref="B11:E11"/>
    <mergeCell ref="F11:I11"/>
    <mergeCell ref="J11:M11"/>
    <mergeCell ref="G9:I9"/>
    <mergeCell ref="K9:M9"/>
    <mergeCell ref="O15:Q15"/>
    <mergeCell ref="S15:U15"/>
    <mergeCell ref="J13:M13"/>
    <mergeCell ref="N13:Q13"/>
    <mergeCell ref="C12:E12"/>
    <mergeCell ref="G12:I12"/>
    <mergeCell ref="K12:M12"/>
    <mergeCell ref="O12:Q12"/>
    <mergeCell ref="B13:E13"/>
    <mergeCell ref="N14:Q14"/>
    <mergeCell ref="R14:U14"/>
    <mergeCell ref="S12:U12"/>
    <mergeCell ref="F13:I13"/>
    <mergeCell ref="R13:U13"/>
    <mergeCell ref="B17:E17"/>
    <mergeCell ref="F17:I17"/>
    <mergeCell ref="J17:M17"/>
    <mergeCell ref="N17:Q17"/>
    <mergeCell ref="R17:U17"/>
    <mergeCell ref="N20:Q20"/>
    <mergeCell ref="R20:U20"/>
    <mergeCell ref="C18:E18"/>
    <mergeCell ref="B19:E19"/>
    <mergeCell ref="F19:I19"/>
    <mergeCell ref="J19:M19"/>
    <mergeCell ref="B20:E20"/>
    <mergeCell ref="F20:I20"/>
    <mergeCell ref="J20:M20"/>
    <mergeCell ref="G18:I18"/>
    <mergeCell ref="S18:U18"/>
    <mergeCell ref="K18:M18"/>
    <mergeCell ref="O18:Q18"/>
    <mergeCell ref="N19:Q19"/>
    <mergeCell ref="R19:U19"/>
    <mergeCell ref="O3:Q3"/>
    <mergeCell ref="S3:U3"/>
    <mergeCell ref="R4:U4"/>
    <mergeCell ref="R5:U5"/>
    <mergeCell ref="O6:Q6"/>
    <mergeCell ref="S6:U6"/>
    <mergeCell ref="N4:Q4"/>
    <mergeCell ref="C1:U1"/>
    <mergeCell ref="B2:E2"/>
    <mergeCell ref="F2:I2"/>
    <mergeCell ref="J2:M2"/>
    <mergeCell ref="N2:Q2"/>
    <mergeCell ref="R2:U2"/>
    <mergeCell ref="C3:E3"/>
    <mergeCell ref="G3:I3"/>
    <mergeCell ref="K3:M3"/>
    <mergeCell ref="B4:E4"/>
    <mergeCell ref="F4:I4"/>
    <mergeCell ref="J4:M4"/>
    <mergeCell ref="B5:E5"/>
    <mergeCell ref="N5:Q5"/>
    <mergeCell ref="J7:M7"/>
    <mergeCell ref="N7:Q7"/>
    <mergeCell ref="R7:U7"/>
    <mergeCell ref="F5:I5"/>
    <mergeCell ref="J5:M5"/>
    <mergeCell ref="C6:E6"/>
    <mergeCell ref="G6:I6"/>
    <mergeCell ref="K6:M6"/>
    <mergeCell ref="B7:E7"/>
    <mergeCell ref="F7:I7"/>
    <mergeCell ref="R16:U16"/>
    <mergeCell ref="B8:E8"/>
    <mergeCell ref="F8:I8"/>
    <mergeCell ref="J8:M8"/>
    <mergeCell ref="N8:Q8"/>
    <mergeCell ref="R8:U8"/>
    <mergeCell ref="C15:E15"/>
    <mergeCell ref="G15:I15"/>
    <mergeCell ref="K15:M15"/>
    <mergeCell ref="B16:E16"/>
    <mergeCell ref="F16:I16"/>
    <mergeCell ref="J16:M16"/>
    <mergeCell ref="N16:Q16"/>
    <mergeCell ref="B14:E14"/>
    <mergeCell ref="F14:I14"/>
    <mergeCell ref="J14:M14"/>
  </mergeCells>
  <conditionalFormatting sqref="C3:E4 G3 K3 O3 S3 B4 F4 J4 N4 R4 C6:E6 G6 K6 O6 S6 B7 F7 J7 N7 R7 C9:E9 G9 K9 O9 S9 B10 F10 J10 N10 R10 G12 K12 O12 S12 B13 F13 J13 N13 R13 C15 G15 K15 O15 S15 B16 F16 J16 N16 R16 C18 G18 K18 O18 S18 B19 F19 J19 N19 R19">
    <cfRule type="cellIs" dxfId="947" priority="1" operator="equal">
      <formula>""</formula>
    </cfRule>
  </conditionalFormatting>
  <conditionalFormatting sqref="B3:B9">
    <cfRule type="cellIs" dxfId="946" priority="2" operator="equal">
      <formula>""</formula>
    </cfRule>
  </conditionalFormatting>
  <conditionalFormatting sqref="B15">
    <cfRule type="cellIs" dxfId="945" priority="3" operator="equal">
      <formula>""</formula>
    </cfRule>
  </conditionalFormatting>
  <conditionalFormatting sqref="B16 C15:E15">
    <cfRule type="cellIs" dxfId="944" priority="4" operator="equal">
      <formula>""</formula>
    </cfRule>
  </conditionalFormatting>
  <conditionalFormatting sqref="J8 N8 R8 B11 F11 J11 N11 R11 B14 F14 J14 N14 R14 B17 F17 J17 N17 R17 B20 F20 J20 N20 R20">
    <cfRule type="cellIs" dxfId="943" priority="5" operator="equal">
      <formula>""</formula>
    </cfRule>
  </conditionalFormatting>
  <conditionalFormatting sqref="J16 K15:M15">
    <cfRule type="cellIs" dxfId="942" priority="6" operator="equal">
      <formula>""</formula>
    </cfRule>
  </conditionalFormatting>
  <conditionalFormatting sqref="R5 R11">
    <cfRule type="cellIs" dxfId="941" priority="7" operator="equal">
      <formula>""</formula>
    </cfRule>
  </conditionalFormatting>
  <conditionalFormatting sqref="B5 B11">
    <cfRule type="cellIs" dxfId="940" priority="8" operator="equal">
      <formula>""</formula>
    </cfRule>
  </conditionalFormatting>
  <conditionalFormatting sqref="G3:I4 F4 G6:I6 G9:I9 F10">
    <cfRule type="cellIs" dxfId="939" priority="9" operator="equal">
      <formula>""</formula>
    </cfRule>
  </conditionalFormatting>
  <conditionalFormatting sqref="F3:F9">
    <cfRule type="cellIs" dxfId="938" priority="10" operator="equal">
      <formula>""</formula>
    </cfRule>
  </conditionalFormatting>
  <conditionalFormatting sqref="F5 F11">
    <cfRule type="cellIs" dxfId="937" priority="11" operator="equal">
      <formula>""</formula>
    </cfRule>
  </conditionalFormatting>
  <conditionalFormatting sqref="K3:M4 J4 K6:M6 K9:M9 J10">
    <cfRule type="cellIs" dxfId="936" priority="12" operator="equal">
      <formula>""</formula>
    </cfRule>
  </conditionalFormatting>
  <conditionalFormatting sqref="J3:J9 N8 R8 B11 F11 J11 N11 R11 B14 F14 J14 N14 R14 B17 F17 J17 N17 R17 B20 F20 J20 N20 R20">
    <cfRule type="cellIs" dxfId="935" priority="13" operator="equal">
      <formula>""</formula>
    </cfRule>
  </conditionalFormatting>
  <conditionalFormatting sqref="J5 J11">
    <cfRule type="cellIs" dxfId="934" priority="14" operator="equal">
      <formula>""</formula>
    </cfRule>
  </conditionalFormatting>
  <conditionalFormatting sqref="O3:Q4 N4 O6:Q6 O9:Q9 N10">
    <cfRule type="cellIs" dxfId="933" priority="15" operator="equal">
      <formula>""</formula>
    </cfRule>
  </conditionalFormatting>
  <conditionalFormatting sqref="N3:N9">
    <cfRule type="cellIs" dxfId="932" priority="16" operator="equal">
      <formula>""</formula>
    </cfRule>
  </conditionalFormatting>
  <conditionalFormatting sqref="N5 N11">
    <cfRule type="cellIs" dxfId="931" priority="17" operator="equal">
      <formula>""</formula>
    </cfRule>
  </conditionalFormatting>
  <conditionalFormatting sqref="S3:U4 R4 S6:U6 S9:U9 R10">
    <cfRule type="cellIs" dxfId="930" priority="18" operator="equal">
      <formula>""</formula>
    </cfRule>
  </conditionalFormatting>
  <conditionalFormatting sqref="R3:R9">
    <cfRule type="cellIs" dxfId="929" priority="19" operator="equal">
      <formula>""</formula>
    </cfRule>
  </conditionalFormatting>
  <conditionalFormatting sqref="C6:E6 B7 C12:E12 G12 B13">
    <cfRule type="cellIs" dxfId="928" priority="20" operator="equal">
      <formula>""</formula>
    </cfRule>
  </conditionalFormatting>
  <conditionalFormatting sqref="B6 B12">
    <cfRule type="cellIs" dxfId="927" priority="21" operator="equal">
      <formula>""</formula>
    </cfRule>
  </conditionalFormatting>
  <conditionalFormatting sqref="B8 B14">
    <cfRule type="cellIs" dxfId="926" priority="22" operator="equal">
      <formula>""</formula>
    </cfRule>
  </conditionalFormatting>
  <conditionalFormatting sqref="B17">
    <cfRule type="cellIs" dxfId="925" priority="23" operator="equal">
      <formula>""</formula>
    </cfRule>
  </conditionalFormatting>
  <conditionalFormatting sqref="B19 C18:E18">
    <cfRule type="cellIs" dxfId="924" priority="24" operator="equal">
      <formula>""</formula>
    </cfRule>
  </conditionalFormatting>
  <conditionalFormatting sqref="B18">
    <cfRule type="cellIs" dxfId="923" priority="25" operator="equal">
      <formula>""</formula>
    </cfRule>
  </conditionalFormatting>
  <conditionalFormatting sqref="B20">
    <cfRule type="cellIs" dxfId="922" priority="26" operator="equal">
      <formula>""</formula>
    </cfRule>
  </conditionalFormatting>
  <conditionalFormatting sqref="G6:I6 F7 G12:I12 F13">
    <cfRule type="cellIs" dxfId="921" priority="27" operator="equal">
      <formula>""</formula>
    </cfRule>
  </conditionalFormatting>
  <conditionalFormatting sqref="F6 F12">
    <cfRule type="cellIs" dxfId="920" priority="28" operator="equal">
      <formula>""</formula>
    </cfRule>
  </conditionalFormatting>
  <conditionalFormatting sqref="F8 F14">
    <cfRule type="cellIs" dxfId="919" priority="29" operator="equal">
      <formula>""</formula>
    </cfRule>
  </conditionalFormatting>
  <conditionalFormatting sqref="F16 G15:I15">
    <cfRule type="cellIs" dxfId="918" priority="30" operator="equal">
      <formula>""</formula>
    </cfRule>
  </conditionalFormatting>
  <conditionalFormatting sqref="F15">
    <cfRule type="cellIs" dxfId="917" priority="31" operator="equal">
      <formula>""</formula>
    </cfRule>
  </conditionalFormatting>
  <conditionalFormatting sqref="F17">
    <cfRule type="cellIs" dxfId="916" priority="32" operator="equal">
      <formula>""</formula>
    </cfRule>
  </conditionalFormatting>
  <conditionalFormatting sqref="F19 G18:I18">
    <cfRule type="cellIs" dxfId="915" priority="33" operator="equal">
      <formula>""</formula>
    </cfRule>
  </conditionalFormatting>
  <conditionalFormatting sqref="F18">
    <cfRule type="cellIs" dxfId="914" priority="34" operator="equal">
      <formula>""</formula>
    </cfRule>
  </conditionalFormatting>
  <conditionalFormatting sqref="F20">
    <cfRule type="cellIs" dxfId="913" priority="35" operator="equal">
      <formula>""</formula>
    </cfRule>
  </conditionalFormatting>
  <conditionalFormatting sqref="K6:M6 J7 K12:M12 J13">
    <cfRule type="cellIs" dxfId="912" priority="36" operator="equal">
      <formula>""</formula>
    </cfRule>
  </conditionalFormatting>
  <conditionalFormatting sqref="J6 J12">
    <cfRule type="cellIs" dxfId="911" priority="37" operator="equal">
      <formula>""</formula>
    </cfRule>
  </conditionalFormatting>
  <conditionalFormatting sqref="J15">
    <cfRule type="cellIs" dxfId="910" priority="38" operator="equal">
      <formula>""</formula>
    </cfRule>
  </conditionalFormatting>
  <conditionalFormatting sqref="J17">
    <cfRule type="cellIs" dxfId="909" priority="39" operator="equal">
      <formula>""</formula>
    </cfRule>
  </conditionalFormatting>
  <conditionalFormatting sqref="J19 K18:M18">
    <cfRule type="cellIs" dxfId="908" priority="40" operator="equal">
      <formula>""</formula>
    </cfRule>
  </conditionalFormatting>
  <conditionalFormatting sqref="J18">
    <cfRule type="cellIs" dxfId="907" priority="41" operator="equal">
      <formula>""</formula>
    </cfRule>
  </conditionalFormatting>
  <conditionalFormatting sqref="J20">
    <cfRule type="cellIs" dxfId="906" priority="42" operator="equal">
      <formula>""</formula>
    </cfRule>
  </conditionalFormatting>
  <conditionalFormatting sqref="O6:Q6 N7 O12:Q12 N13">
    <cfRule type="cellIs" dxfId="905" priority="43" operator="equal">
      <formula>""</formula>
    </cfRule>
  </conditionalFormatting>
  <conditionalFormatting sqref="N6 N12">
    <cfRule type="cellIs" dxfId="904" priority="44" operator="equal">
      <formula>""</formula>
    </cfRule>
  </conditionalFormatting>
  <conditionalFormatting sqref="N8 N14">
    <cfRule type="cellIs" dxfId="903" priority="45" operator="equal">
      <formula>""</formula>
    </cfRule>
  </conditionalFormatting>
  <conditionalFormatting sqref="N16 O15:Q15">
    <cfRule type="cellIs" dxfId="902" priority="46" operator="equal">
      <formula>""</formula>
    </cfRule>
  </conditionalFormatting>
  <conditionalFormatting sqref="N15">
    <cfRule type="cellIs" dxfId="901" priority="47" operator="equal">
      <formula>""</formula>
    </cfRule>
  </conditionalFormatting>
  <conditionalFormatting sqref="N17">
    <cfRule type="cellIs" dxfId="900" priority="48" operator="equal">
      <formula>""</formula>
    </cfRule>
  </conditionalFormatting>
  <conditionalFormatting sqref="N19 O18:Q18">
    <cfRule type="cellIs" dxfId="899" priority="49" operator="equal">
      <formula>""</formula>
    </cfRule>
  </conditionalFormatting>
  <conditionalFormatting sqref="N18">
    <cfRule type="cellIs" dxfId="898" priority="50" operator="equal">
      <formula>""</formula>
    </cfRule>
  </conditionalFormatting>
  <conditionalFormatting sqref="N20">
    <cfRule type="cellIs" dxfId="897" priority="51" operator="equal">
      <formula>""</formula>
    </cfRule>
  </conditionalFormatting>
  <conditionalFormatting sqref="R8 R14">
    <cfRule type="cellIs" dxfId="896" priority="52" operator="equal">
      <formula>""</formula>
    </cfRule>
  </conditionalFormatting>
  <conditionalFormatting sqref="S6:U6 R7 S12:U12 R13">
    <cfRule type="cellIs" dxfId="895" priority="53" operator="equal">
      <formula>""</formula>
    </cfRule>
  </conditionalFormatting>
  <conditionalFormatting sqref="R6 R12">
    <cfRule type="cellIs" dxfId="894" priority="54" operator="equal">
      <formula>""</formula>
    </cfRule>
  </conditionalFormatting>
  <conditionalFormatting sqref="R17">
    <cfRule type="cellIs" dxfId="893" priority="55" operator="equal">
      <formula>""</formula>
    </cfRule>
  </conditionalFormatting>
  <conditionalFormatting sqref="R16 S15:U15">
    <cfRule type="cellIs" dxfId="892" priority="56" operator="equal">
      <formula>""</formula>
    </cfRule>
  </conditionalFormatting>
  <conditionalFormatting sqref="R15">
    <cfRule type="cellIs" dxfId="891" priority="57" operator="equal">
      <formula>""</formula>
    </cfRule>
  </conditionalFormatting>
  <conditionalFormatting sqref="R20">
    <cfRule type="cellIs" dxfId="890" priority="58" operator="equal">
      <formula>""</formula>
    </cfRule>
  </conditionalFormatting>
  <conditionalFormatting sqref="R19 S18:U18">
    <cfRule type="cellIs" dxfId="889" priority="59" operator="equal">
      <formula>""</formula>
    </cfRule>
  </conditionalFormatting>
  <conditionalFormatting sqref="R18">
    <cfRule type="cellIs" dxfId="888" priority="60" operator="equal">
      <formula>""</formula>
    </cfRule>
  </conditionalFormatting>
  <printOptions horizontalCentered="1" verticalCentered="1"/>
  <pageMargins left="0.25" right="0.25" top="0.75" bottom="0.75" header="0" footer="0"/>
  <pageSetup paperSize="9" scale="110" pageOrder="overThenDown" orientation="landscape" cellComments="atEnd"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sheetPr>
  <dimension ref="A1:AA944"/>
  <sheetViews>
    <sheetView workbookViewId="0">
      <selection activeCell="M26" sqref="M26"/>
    </sheetView>
  </sheetViews>
  <sheetFormatPr baseColWidth="10" defaultColWidth="12.7109375" defaultRowHeight="15.75" customHeight="1"/>
  <cols>
    <col min="1" max="1" width="4.42578125" customWidth="1"/>
    <col min="2" max="2" width="1.85546875" customWidth="1"/>
    <col min="3" max="3" width="9.28515625" customWidth="1"/>
    <col min="4" max="4" width="1.85546875" customWidth="1"/>
    <col min="5" max="5" width="9.28515625" customWidth="1"/>
    <col min="6" max="6" width="1.85546875" customWidth="1"/>
    <col min="7" max="7" width="9.28515625" customWidth="1"/>
    <col min="8" max="8" width="2.5703125" customWidth="1"/>
    <col min="9" max="9" width="9.28515625" customWidth="1"/>
    <col min="10" max="10" width="1.85546875" customWidth="1"/>
    <col min="11" max="11" width="9.28515625" customWidth="1"/>
    <col min="12" max="12" width="1.85546875" customWidth="1"/>
    <col min="13" max="13" width="9.28515625" customWidth="1"/>
    <col min="14" max="14" width="1.85546875" customWidth="1"/>
    <col min="15" max="15" width="9.28515625" customWidth="1"/>
    <col min="16" max="16" width="1.85546875" customWidth="1"/>
    <col min="17" max="17" width="9.28515625" customWidth="1"/>
    <col min="18" max="18" width="2.85546875" customWidth="1"/>
    <col min="19" max="19" width="9.28515625" customWidth="1"/>
    <col min="20" max="20" width="1.85546875" customWidth="1"/>
    <col min="21" max="21" width="9.28515625" customWidth="1"/>
    <col min="22" max="22" width="5.7109375" customWidth="1"/>
    <col min="23" max="23" width="3" customWidth="1"/>
    <col min="24" max="24" width="24.28515625" customWidth="1"/>
    <col min="25" max="25" width="17.28515625" customWidth="1"/>
    <col min="26" max="26" width="18.28515625" customWidth="1"/>
    <col min="27" max="27" width="9.7109375" customWidth="1"/>
  </cols>
  <sheetData>
    <row r="1" spans="1:27" ht="27.75" customHeight="1">
      <c r="A1" s="51"/>
      <c r="B1" s="52"/>
      <c r="C1" s="234" t="s">
        <v>266</v>
      </c>
      <c r="D1" s="223"/>
      <c r="E1" s="223"/>
      <c r="F1" s="223"/>
      <c r="G1" s="223"/>
      <c r="H1" s="223"/>
      <c r="I1" s="223"/>
      <c r="J1" s="223"/>
      <c r="K1" s="223"/>
      <c r="L1" s="223"/>
      <c r="M1" s="223"/>
      <c r="N1" s="223"/>
      <c r="O1" s="223"/>
      <c r="P1" s="223"/>
      <c r="Q1" s="223"/>
      <c r="R1" s="223"/>
      <c r="S1" s="223"/>
      <c r="T1" s="223"/>
      <c r="U1" s="223"/>
      <c r="V1" s="22"/>
      <c r="W1" s="23"/>
    </row>
    <row r="2" spans="1:27" ht="15" customHeight="1">
      <c r="B2" s="235" t="s">
        <v>16</v>
      </c>
      <c r="C2" s="236"/>
      <c r="D2" s="236"/>
      <c r="E2" s="237"/>
      <c r="F2" s="235" t="s">
        <v>179</v>
      </c>
      <c r="G2" s="236"/>
      <c r="H2" s="236"/>
      <c r="I2" s="237"/>
      <c r="J2" s="235" t="s">
        <v>180</v>
      </c>
      <c r="K2" s="236"/>
      <c r="L2" s="236"/>
      <c r="M2" s="237"/>
      <c r="N2" s="235" t="s">
        <v>181</v>
      </c>
      <c r="O2" s="236"/>
      <c r="P2" s="236"/>
      <c r="Q2" s="237"/>
      <c r="R2" s="235" t="s">
        <v>182</v>
      </c>
      <c r="S2" s="236"/>
      <c r="T2" s="236"/>
      <c r="U2" s="237"/>
      <c r="W2" s="25"/>
      <c r="X2" s="26" t="s">
        <v>183</v>
      </c>
      <c r="Y2" s="26" t="s">
        <v>184</v>
      </c>
      <c r="Z2" s="26" t="s">
        <v>185</v>
      </c>
      <c r="AA2" s="27"/>
    </row>
    <row r="3" spans="1:27" ht="21.75" customHeight="1">
      <c r="A3" s="53"/>
      <c r="B3" s="29"/>
      <c r="C3" s="231" t="str">
        <f>IF(B3="","",LOOKUP(B3,$W$3:$W$21,$X$3:$X$21))</f>
        <v/>
      </c>
      <c r="D3" s="232"/>
      <c r="E3" s="233"/>
      <c r="F3" s="65"/>
      <c r="G3" s="238" t="str">
        <f>IF(F3="","",LOOKUP(F3,$W$3:$W$21,$X$3:$X$21))</f>
        <v/>
      </c>
      <c r="H3" s="232"/>
      <c r="I3" s="233"/>
      <c r="J3" s="31"/>
      <c r="K3" s="231" t="str">
        <f>IF(J3="","",LOOKUP(J3,$W$3:$W$21,$X$3:$X$21))</f>
        <v/>
      </c>
      <c r="L3" s="232"/>
      <c r="M3" s="233"/>
      <c r="N3" s="29"/>
      <c r="O3" s="231" t="str">
        <f>IF(N3="","",LOOKUP(N3,$W$3:$W$21,$X$3:$X$21))</f>
        <v/>
      </c>
      <c r="P3" s="232"/>
      <c r="Q3" s="233"/>
      <c r="R3" s="29">
        <v>10</v>
      </c>
      <c r="S3" s="231" t="str">
        <f>IF(R3="","",LOOKUP(R3,$W$3:$W$21,$X$3:$X$21))</f>
        <v>Prác. Dtes III. (16  a 18 hs)</v>
      </c>
      <c r="T3" s="232"/>
      <c r="U3" s="233"/>
      <c r="W3" s="25">
        <v>1</v>
      </c>
      <c r="X3" s="34" t="s">
        <v>267</v>
      </c>
      <c r="Y3" s="34" t="s">
        <v>35</v>
      </c>
      <c r="Z3" s="34" t="s">
        <v>35</v>
      </c>
      <c r="AA3" s="22"/>
    </row>
    <row r="4" spans="1:27" ht="21.75" customHeight="1">
      <c r="A4" s="53" t="s">
        <v>187</v>
      </c>
      <c r="B4" s="228" t="str">
        <f>IF(B3="","",LOOKUP(B3,$W$3:$W$21,$Y$3:$Y$21))</f>
        <v/>
      </c>
      <c r="C4" s="223"/>
      <c r="D4" s="223"/>
      <c r="E4" s="229"/>
      <c r="F4" s="230" t="str">
        <f>IF(F3="","",LOOKUP(F3,$W$3:$W$21,$Y$3:$Y$21))</f>
        <v/>
      </c>
      <c r="G4" s="223"/>
      <c r="H4" s="223"/>
      <c r="I4" s="229"/>
      <c r="J4" s="228" t="str">
        <f>IF(J3="","",LOOKUP(J3,$W$3:$W$21,$Y$3:$Y$21))</f>
        <v/>
      </c>
      <c r="K4" s="223"/>
      <c r="L4" s="223"/>
      <c r="M4" s="229"/>
      <c r="N4" s="228" t="str">
        <f>IF(N3="","",LOOKUP(N3,$W$3:$W$21,$Y$3:$Y$21))</f>
        <v/>
      </c>
      <c r="O4" s="223"/>
      <c r="P4" s="223"/>
      <c r="Q4" s="229"/>
      <c r="R4" s="228" t="str">
        <f>IF(R3="","",LOOKUP(R3,$W$3:$W$21,$Y$3:$Y$21))</f>
        <v>Porto Flavia</v>
      </c>
      <c r="S4" s="223"/>
      <c r="T4" s="223"/>
      <c r="U4" s="229"/>
      <c r="W4" s="25">
        <v>2</v>
      </c>
      <c r="X4" s="34" t="s">
        <v>268</v>
      </c>
      <c r="Y4" s="99" t="s">
        <v>421</v>
      </c>
      <c r="Z4" s="99" t="s">
        <v>421</v>
      </c>
      <c r="AA4" s="22"/>
    </row>
    <row r="5" spans="1:27" ht="21.75" customHeight="1">
      <c r="A5" s="53"/>
      <c r="B5" s="224" t="str">
        <f>IF(B3="","",IF(LOOKUP(B3,$W$9:$W$21,$Z$9:$Z$21)="","---",LOOKUP(B3,$W$9:$W$21,$Z$9:$Z$21)))</f>
        <v/>
      </c>
      <c r="C5" s="225"/>
      <c r="D5" s="225"/>
      <c r="E5" s="226"/>
      <c r="F5" s="227" t="str">
        <f>IF(F3="","",IF(LOOKUP(F3,$W$9:$W$21,$Z$9:$Z$21)="","---",LOOKUP(F3,$W$9:$W$21,$Z$9:$Z$21)))</f>
        <v/>
      </c>
      <c r="G5" s="225"/>
      <c r="H5" s="225"/>
      <c r="I5" s="226"/>
      <c r="J5" s="224" t="str">
        <f>IF(J3="","",IF(LOOKUP(J3,$W$9:$W$21,$Z$9:$Z$21)="","---",LOOKUP(J3,$W$9:$W$21,$Z$9:$Z$21)))</f>
        <v/>
      </c>
      <c r="K5" s="225"/>
      <c r="L5" s="225"/>
      <c r="M5" s="226"/>
      <c r="N5" s="224" t="str">
        <f>IF(N3="","",IF(LOOKUP(N3,$W$9:$W$21,$Z$9:$Z$21)="","---",LOOKUP(N3,$W$9:$W$21,$Z$9:$Z$21)))</f>
        <v/>
      </c>
      <c r="O5" s="225"/>
      <c r="P5" s="225"/>
      <c r="Q5" s="226"/>
      <c r="R5" s="224" t="str">
        <f>IF(R3="","",IF(LOOKUP(R3,$W$9:$W$21,$Z$9:$Z$21)="","---",LOOKUP(R3,$W$9:$W$21,$Z$9:$Z$21)))</f>
        <v>Porto Flavia</v>
      </c>
      <c r="S5" s="225"/>
      <c r="T5" s="225"/>
      <c r="U5" s="226"/>
      <c r="W5" s="25">
        <v>3</v>
      </c>
      <c r="X5" s="34" t="s">
        <v>269</v>
      </c>
      <c r="Y5" s="34" t="s">
        <v>79</v>
      </c>
      <c r="Z5" s="34" t="s">
        <v>79</v>
      </c>
      <c r="AA5" s="22"/>
    </row>
    <row r="6" spans="1:27" ht="21.75" customHeight="1">
      <c r="A6" s="53">
        <v>1700</v>
      </c>
      <c r="B6" s="29"/>
      <c r="C6" s="231" t="str">
        <f>IF(B6="","",LOOKUP(B6,$W$3:$W$21,$X$3:$X$21))</f>
        <v/>
      </c>
      <c r="D6" s="232"/>
      <c r="E6" s="233"/>
      <c r="F6" s="29">
        <v>4</v>
      </c>
      <c r="G6" s="30" t="str">
        <f>IF(F6="","",LOOKUP(F6,$W$3:$W$21,$X$3:$X$21))</f>
        <v>Op: Orat. y Ret. Dte.</v>
      </c>
      <c r="H6" s="29">
        <v>11</v>
      </c>
      <c r="I6" s="30" t="str">
        <f>IF(H6="","",LOOKUP(H6,$W$3:$W$21,$X$3:$X$21))</f>
        <v>Op: Ingles I</v>
      </c>
      <c r="J6" s="31"/>
      <c r="K6" s="231" t="str">
        <f>IF(J6="","",LOOKUP(J6,$W$3:$W$21,$X$3:$X$21))</f>
        <v/>
      </c>
      <c r="L6" s="232"/>
      <c r="M6" s="233"/>
      <c r="N6" s="29"/>
      <c r="O6" s="231" t="str">
        <f>IF(N6="","",LOOKUP(N6,$W$3:$W$21,$X$3:$X$21))</f>
        <v/>
      </c>
      <c r="P6" s="232"/>
      <c r="Q6" s="233"/>
      <c r="R6" s="29">
        <v>10</v>
      </c>
      <c r="S6" s="231" t="str">
        <f>IF(R6="","",LOOKUP(R6,$W$3:$W$21,$X$3:$X$21))</f>
        <v>Prác. Dtes III. (16  a 18 hs)</v>
      </c>
      <c r="T6" s="232"/>
      <c r="U6" s="233"/>
      <c r="W6" s="25">
        <v>4</v>
      </c>
      <c r="X6" s="34" t="s">
        <v>270</v>
      </c>
      <c r="Y6" s="99" t="s">
        <v>505</v>
      </c>
      <c r="Z6" s="99" t="s">
        <v>505</v>
      </c>
      <c r="AA6" s="22"/>
    </row>
    <row r="7" spans="1:27" ht="21.75" customHeight="1">
      <c r="A7" s="53" t="s">
        <v>191</v>
      </c>
      <c r="B7" s="228" t="str">
        <f>IF(B6="","",LOOKUP(B6,$W$3:$W$21,$Y$3:$Y$21))</f>
        <v/>
      </c>
      <c r="C7" s="223"/>
      <c r="D7" s="223"/>
      <c r="E7" s="229"/>
      <c r="F7" s="224" t="str">
        <f>IF(G6="","",LOOKUP(F6,$W$3:$W$21,$Y$3:$Y$21))</f>
        <v>Sibolich A.</v>
      </c>
      <c r="G7" s="226"/>
      <c r="H7" s="224" t="str">
        <f>IF(I6="","",LOOKUP(H6,$W$3:$W$21,$Y$3:$Y$21))</f>
        <v>Dominguez Romina</v>
      </c>
      <c r="I7" s="226"/>
      <c r="J7" s="228" t="str">
        <f>IF(J6="","",LOOKUP(J6,$W$3:$W$21,$Y$3:$Y$21))</f>
        <v/>
      </c>
      <c r="K7" s="223"/>
      <c r="L7" s="223"/>
      <c r="M7" s="229"/>
      <c r="N7" s="228" t="str">
        <f>IF(N6="","",LOOKUP(N6,$W$3:$W$21,$Y$3:$Y$21))</f>
        <v/>
      </c>
      <c r="O7" s="223"/>
      <c r="P7" s="223"/>
      <c r="Q7" s="229"/>
      <c r="R7" s="228" t="str">
        <f>IF(R6="","",LOOKUP(R6,$W$3:$W$21,$Y$3:$Y$21))</f>
        <v>Porto Flavia</v>
      </c>
      <c r="S7" s="223"/>
      <c r="T7" s="223"/>
      <c r="U7" s="229"/>
      <c r="W7" s="25">
        <v>5</v>
      </c>
      <c r="X7" s="34" t="s">
        <v>271</v>
      </c>
      <c r="Y7" s="34" t="s">
        <v>148</v>
      </c>
      <c r="Z7" s="34" t="s">
        <v>148</v>
      </c>
      <c r="AA7" s="22"/>
    </row>
    <row r="8" spans="1:27" ht="21.75" customHeight="1">
      <c r="A8" s="53">
        <v>1800</v>
      </c>
      <c r="B8" s="224" t="str">
        <f>IF(B6="","",IF(LOOKUP(B6,$W$9:$W$21,$Z$9:$Z$21)="","---",LOOKUP(B6,$W$9:$W$21,$Z$9:$Z$21)))</f>
        <v/>
      </c>
      <c r="C8" s="225"/>
      <c r="D8" s="225"/>
      <c r="E8" s="226"/>
      <c r="F8" s="224" t="str">
        <f>IF(F6="","",IF(LOOKUP(F6,$W$3:$W$21,$Z$3:$Z$21)="","---",LOOKUP(F6,$W$3:$W$21,$Z$3:$Z$21)))</f>
        <v>Sibolich A.</v>
      </c>
      <c r="G8" s="225"/>
      <c r="H8" s="225"/>
      <c r="I8" s="226"/>
      <c r="J8" s="224" t="str">
        <f>IF(J6="","",IF(LOOKUP(J6,$W$3:$W$21,$Z$3:$Z$21)="","---",LOOKUP(J6,$W$3:$W$21,$Z$3:$Z$21)))</f>
        <v/>
      </c>
      <c r="K8" s="225"/>
      <c r="L8" s="225"/>
      <c r="M8" s="226"/>
      <c r="N8" s="224" t="str">
        <f>IF(N6="","",IF(LOOKUP(N6,$W$3:$W$21,$Z$3:$Z$21)="","---",LOOKUP(N6,$W$3:$W$21,$Z$3:$Z$21)))</f>
        <v/>
      </c>
      <c r="O8" s="225"/>
      <c r="P8" s="225"/>
      <c r="Q8" s="226"/>
      <c r="R8" s="224" t="str">
        <f>IF(R6="","",IF(LOOKUP(R6,$W$3:$W$21,$Z$3:$Z$21)="","---",LOOKUP(R6,$W$3:$W$21,$Z$3:$Z$21)))</f>
        <v>Porto Flavia</v>
      </c>
      <c r="S8" s="225"/>
      <c r="T8" s="225"/>
      <c r="U8" s="226"/>
      <c r="W8" s="25">
        <v>6</v>
      </c>
      <c r="X8" s="34" t="s">
        <v>272</v>
      </c>
      <c r="Y8" s="34" t="s">
        <v>57</v>
      </c>
      <c r="Z8" s="34" t="s">
        <v>57</v>
      </c>
      <c r="AA8" s="22"/>
    </row>
    <row r="9" spans="1:27" ht="21.75" customHeight="1">
      <c r="A9" s="53">
        <v>1800</v>
      </c>
      <c r="B9" s="29">
        <v>6</v>
      </c>
      <c r="C9" s="231" t="str">
        <f>IF(B9="","",LOOKUP(B9,$W$3:$W$21,$X$3:$X$21))</f>
        <v>Lit. Española y  Latinoamer.</v>
      </c>
      <c r="D9" s="232"/>
      <c r="E9" s="233"/>
      <c r="F9" s="29">
        <v>4</v>
      </c>
      <c r="G9" s="30" t="str">
        <f>IF(F9="","",LOOKUP(F9,$W$3:$W$21,$X$3:$X$21))</f>
        <v>Op: Orat. y Ret. Dte.</v>
      </c>
      <c r="H9" s="29">
        <v>11</v>
      </c>
      <c r="I9" s="30" t="str">
        <f>IF(H9="","",LOOKUP(H9,$W$3:$W$21,$X$3:$X$21))</f>
        <v>Op: Ingles I</v>
      </c>
      <c r="J9" s="29">
        <v>6</v>
      </c>
      <c r="K9" s="231" t="str">
        <f>IF(J9="","",LOOKUP(J9,$W$3:$W$21,$X$3:$X$21))</f>
        <v>Lit. Española y  Latinoamer.</v>
      </c>
      <c r="L9" s="232"/>
      <c r="M9" s="233"/>
      <c r="N9" s="29">
        <v>3</v>
      </c>
      <c r="O9" s="231" t="str">
        <f>IF(N9="","",LOOKUP(N9,$W$3:$W$21,$X$3:$X$21))</f>
        <v>Filosofía y Educación</v>
      </c>
      <c r="P9" s="232"/>
      <c r="Q9" s="233"/>
      <c r="R9" s="29">
        <v>2</v>
      </c>
      <c r="S9" s="231" t="str">
        <f>IF(R9="","",LOOKUP(R9,$W$3:$W$21,$X$3:$X$21))</f>
        <v>La Eval. de los Aprendizajes</v>
      </c>
      <c r="T9" s="232"/>
      <c r="U9" s="233"/>
      <c r="W9" s="25">
        <v>7</v>
      </c>
      <c r="X9" s="34" t="s">
        <v>273</v>
      </c>
      <c r="Y9" s="34" t="s">
        <v>139</v>
      </c>
      <c r="Z9" s="34" t="s">
        <v>139</v>
      </c>
      <c r="AA9" s="22"/>
    </row>
    <row r="10" spans="1:27" ht="21.75" customHeight="1">
      <c r="A10" s="54"/>
      <c r="B10" s="228" t="str">
        <f>IF(B9="","",LOOKUP(B9,$W$3:$W$21,$Y$3:$Y$21))</f>
        <v>Cristensen Ignacio</v>
      </c>
      <c r="C10" s="223"/>
      <c r="D10" s="223"/>
      <c r="E10" s="229"/>
      <c r="F10" s="224" t="str">
        <f>IF(G9="","",LOOKUP(F9,$W$3:$W$21,$Y$3:$Y$21))</f>
        <v>Sibolich A.</v>
      </c>
      <c r="G10" s="226"/>
      <c r="H10" s="224" t="str">
        <f>IF(I9="","",LOOKUP(H9,$W$3:$W$21,$Y$3:$Y$21))</f>
        <v>Dominguez Romina</v>
      </c>
      <c r="I10" s="226"/>
      <c r="J10" s="228" t="str">
        <f>IF(J9="","",LOOKUP(J9,$W$3:$W$21,$Y$3:$Y$21))</f>
        <v>Cristensen Ignacio</v>
      </c>
      <c r="K10" s="223"/>
      <c r="L10" s="223"/>
      <c r="M10" s="229"/>
      <c r="N10" s="228" t="str">
        <f>IF(N9="","",LOOKUP(N9,$W$3:$W$21,$Y$3:$Y$21))</f>
        <v>Gimenez Susana</v>
      </c>
      <c r="O10" s="223"/>
      <c r="P10" s="223"/>
      <c r="Q10" s="229"/>
      <c r="R10" s="228" t="str">
        <f>IF(R9="","",LOOKUP(R9,$W$3:$W$21,$Y$3:$Y$21))</f>
        <v>A CUBRIR</v>
      </c>
      <c r="S10" s="223"/>
      <c r="T10" s="223"/>
      <c r="U10" s="229"/>
      <c r="W10" s="25">
        <v>8</v>
      </c>
      <c r="X10" s="34" t="s">
        <v>274</v>
      </c>
      <c r="Y10" s="34" t="s">
        <v>57</v>
      </c>
      <c r="Z10" s="34" t="s">
        <v>57</v>
      </c>
      <c r="AA10" s="22"/>
    </row>
    <row r="11" spans="1:27" ht="21.75" customHeight="1">
      <c r="A11" s="53">
        <v>1900</v>
      </c>
      <c r="B11" s="224" t="str">
        <f>IF(B9="","",IF(LOOKUP(B9,$W$3:$W$21,$Z$3:$Z$21)="","---",LOOKUP(B9,$W$3:$W$21,$Z$3:$Z$21)))</f>
        <v>Cristensen Ignacio</v>
      </c>
      <c r="C11" s="225"/>
      <c r="D11" s="225"/>
      <c r="E11" s="226"/>
      <c r="F11" s="224" t="str">
        <f>IF(F9="","",IF(LOOKUP(F9,$W$3:$W$21,$Z$3:$Z$21)="","---",LOOKUP(F9,$W$3:$W$21,$Z$3:$Z$21)))</f>
        <v>Sibolich A.</v>
      </c>
      <c r="G11" s="225"/>
      <c r="H11" s="225"/>
      <c r="I11" s="226"/>
      <c r="J11" s="224" t="str">
        <f>IF(J9="","",IF(LOOKUP(J9,$W$3:$W$21,$Z$3:$Z$21)="","---",LOOKUP(J9,$W$3:$W$21,$Z$3:$Z$21)))</f>
        <v>Cristensen Ignacio</v>
      </c>
      <c r="K11" s="225"/>
      <c r="L11" s="225"/>
      <c r="M11" s="226"/>
      <c r="N11" s="224" t="str">
        <f>IF(N9="","",IF(LOOKUP(N9,$W$3:$W$21,$Z$3:$Z$21)="","---",LOOKUP(N9,$W$3:$W$21,$Z$3:$Z$21)))</f>
        <v>Gimenez Susana</v>
      </c>
      <c r="O11" s="225"/>
      <c r="P11" s="225"/>
      <c r="Q11" s="226"/>
      <c r="R11" s="224" t="str">
        <f>IF(R9="","",IF(LOOKUP(R9,$W$3:$W$21,$Z$3:$Z$21)="","---",LOOKUP(R9,$W$3:$W$21,$Z$3:$Z$21)))</f>
        <v>A CUBRIR</v>
      </c>
      <c r="S11" s="225"/>
      <c r="T11" s="225"/>
      <c r="U11" s="226"/>
      <c r="W11" s="25">
        <v>9</v>
      </c>
      <c r="X11" s="34" t="s">
        <v>275</v>
      </c>
      <c r="Y11" s="34" t="s">
        <v>111</v>
      </c>
      <c r="Z11" s="34" t="s">
        <v>111</v>
      </c>
      <c r="AA11" s="22"/>
    </row>
    <row r="12" spans="1:27" ht="21.75" customHeight="1">
      <c r="A12" s="53">
        <v>1900</v>
      </c>
      <c r="B12" s="29">
        <v>6</v>
      </c>
      <c r="C12" s="231" t="str">
        <f>IF(B12="","",LOOKUP(B12,$W$3:$W$21,$X$3:$X$21))</f>
        <v>Lit. Española y  Latinoamer.</v>
      </c>
      <c r="D12" s="232"/>
      <c r="E12" s="233"/>
      <c r="F12" s="29">
        <v>5</v>
      </c>
      <c r="G12" s="231" t="str">
        <f>IF(F12="","",LOOKUP(F12,$W$3:$W$21,$X$3:$X$21))</f>
        <v>Lingüística y Gramática III</v>
      </c>
      <c r="H12" s="232"/>
      <c r="I12" s="233"/>
      <c r="J12" s="29">
        <v>6</v>
      </c>
      <c r="K12" s="231" t="str">
        <f>IF(J12="","",LOOKUP(J12,$W$3:$W$21,$X$3:$X$21))</f>
        <v>Lit. Española y  Latinoamer.</v>
      </c>
      <c r="L12" s="232"/>
      <c r="M12" s="233"/>
      <c r="N12" s="29">
        <v>3</v>
      </c>
      <c r="O12" s="231" t="str">
        <f>IF(N12="","",LOOKUP(N12,$W$3:$W$21,$X$3:$X$21))</f>
        <v>Filosofía y Educación</v>
      </c>
      <c r="P12" s="232"/>
      <c r="Q12" s="233"/>
      <c r="R12" s="29">
        <v>2</v>
      </c>
      <c r="S12" s="231" t="str">
        <f>IF(R12="","",LOOKUP(R12,$W$3:$W$21,$X$3:$X$21))</f>
        <v>La Eval. de los Aprendizajes</v>
      </c>
      <c r="T12" s="232"/>
      <c r="U12" s="233"/>
      <c r="W12" s="25">
        <v>10</v>
      </c>
      <c r="X12" s="34" t="s">
        <v>276</v>
      </c>
      <c r="Y12" s="34" t="s">
        <v>124</v>
      </c>
      <c r="Z12" s="34" t="s">
        <v>124</v>
      </c>
      <c r="AA12" s="22"/>
    </row>
    <row r="13" spans="1:27" ht="21.75" customHeight="1">
      <c r="A13" s="53"/>
      <c r="B13" s="228" t="str">
        <f>IF(B12="","",LOOKUP(B12,$W$3:$W$21,$Y$3:$Y$21))</f>
        <v>Cristensen Ignacio</v>
      </c>
      <c r="C13" s="223"/>
      <c r="D13" s="223"/>
      <c r="E13" s="229"/>
      <c r="F13" s="228" t="str">
        <f>IF(F12="","",LOOKUP(F12,$W$3:$W$21,$Y$3:$Y$21))</f>
        <v>Urcelay M Belen</v>
      </c>
      <c r="G13" s="223"/>
      <c r="H13" s="223"/>
      <c r="I13" s="229"/>
      <c r="J13" s="228" t="str">
        <f>IF(J12="","",LOOKUP(J12,$W$3:$W$21,$Y$3:$Y$21))</f>
        <v>Cristensen Ignacio</v>
      </c>
      <c r="K13" s="223"/>
      <c r="L13" s="223"/>
      <c r="M13" s="229"/>
      <c r="N13" s="228" t="str">
        <f>IF(N12="","",LOOKUP(N12,$W$3:$W$21,$Y$3:$Y$21))</f>
        <v>Gimenez Susana</v>
      </c>
      <c r="O13" s="223"/>
      <c r="P13" s="223"/>
      <c r="Q13" s="229"/>
      <c r="R13" s="228" t="str">
        <f>IF(R12="","",LOOKUP(R12,$W$3:$W$21,$Y$3:$Y$21))</f>
        <v>A CUBRIR</v>
      </c>
      <c r="S13" s="223"/>
      <c r="T13" s="223"/>
      <c r="U13" s="229"/>
      <c r="W13" s="32">
        <v>11</v>
      </c>
      <c r="X13" s="34" t="s">
        <v>277</v>
      </c>
      <c r="Y13" s="34" t="s">
        <v>83</v>
      </c>
      <c r="Z13" s="34" t="s">
        <v>83</v>
      </c>
      <c r="AA13" s="22"/>
    </row>
    <row r="14" spans="1:27" ht="21.75" customHeight="1">
      <c r="A14" s="53">
        <v>2000</v>
      </c>
      <c r="B14" s="224" t="str">
        <f>IF(B12="","",IF(LOOKUP(B12,$W$3:$W$21,$Z$3:$Z$21)="","---",LOOKUP(B12,$W$3:$W$21,$Z$3:$Z$21)))</f>
        <v>Cristensen Ignacio</v>
      </c>
      <c r="C14" s="225"/>
      <c r="D14" s="225"/>
      <c r="E14" s="226"/>
      <c r="F14" s="224" t="str">
        <f>IF(F12="","",IF(LOOKUP(F12,$W$3:$W$21,$Z$3:$Z$21)="","---",LOOKUP(F12,$W$3:$W$21,$Z$3:$Z$21)))</f>
        <v>Urcelay M Belen</v>
      </c>
      <c r="G14" s="225"/>
      <c r="H14" s="225"/>
      <c r="I14" s="226"/>
      <c r="J14" s="224" t="str">
        <f>IF(J12="","",IF(LOOKUP(J12,$W$3:$W$21,$Z$3:$Z$21)="","---",LOOKUP(J12,$W$3:$W$21,$Z$3:$Z$21)))</f>
        <v>Cristensen Ignacio</v>
      </c>
      <c r="K14" s="225"/>
      <c r="L14" s="225"/>
      <c r="M14" s="226"/>
      <c r="N14" s="224" t="str">
        <f>IF(N12="","",IF(LOOKUP(N12,$W$3:$W$21,$Z$3:$Z$21)="","---",LOOKUP(N12,$W$3:$W$21,$Z$3:$Z$21)))</f>
        <v>Gimenez Susana</v>
      </c>
      <c r="O14" s="225"/>
      <c r="P14" s="225"/>
      <c r="Q14" s="226"/>
      <c r="R14" s="224" t="str">
        <f>IF(R12="","",IF(LOOKUP(R12,$W$3:$W$21,$Z$3:$Z$21)="","---",LOOKUP(R12,$W$3:$W$21,$Z$3:$Z$21)))</f>
        <v>A CUBRIR</v>
      </c>
      <c r="S14" s="225"/>
      <c r="T14" s="225"/>
      <c r="U14" s="226"/>
      <c r="W14" s="25"/>
      <c r="X14" s="34"/>
      <c r="Y14" s="34"/>
      <c r="Z14" s="34"/>
      <c r="AA14" s="22"/>
    </row>
    <row r="15" spans="1:27" ht="21.75" customHeight="1">
      <c r="A15" s="53">
        <v>2010</v>
      </c>
      <c r="B15" s="29">
        <v>1</v>
      </c>
      <c r="C15" s="231" t="str">
        <f>IF(B15="","",LOOKUP(B15,$W$3:$W$21,$X$3:$X$21))</f>
        <v>Educación para la Diversidad</v>
      </c>
      <c r="D15" s="232"/>
      <c r="E15" s="233"/>
      <c r="F15" s="29">
        <v>7</v>
      </c>
      <c r="G15" s="231" t="str">
        <f>IF(F15="","",LOOKUP(F15,$W$3:$W$21,$X$3:$X$21))</f>
        <v>Psicolingüística</v>
      </c>
      <c r="H15" s="232"/>
      <c r="I15" s="233"/>
      <c r="J15" s="29">
        <v>9</v>
      </c>
      <c r="K15" s="231" t="str">
        <f>IF(J15="","",LOOKUP(J15,$W$3:$W$21,$X$3:$X$21))</f>
        <v>Did. de la Leng. y la Lit. II</v>
      </c>
      <c r="L15" s="232"/>
      <c r="M15" s="233"/>
      <c r="N15" s="29">
        <v>8</v>
      </c>
      <c r="O15" s="231" t="str">
        <f>IF(N15="","",LOOKUP(N15,$W$3:$W$21,$X$3:$X$21))</f>
        <v>Teoría Literaria III</v>
      </c>
      <c r="P15" s="232"/>
      <c r="Q15" s="233"/>
      <c r="R15" s="29">
        <v>5</v>
      </c>
      <c r="S15" s="231" t="str">
        <f>IF(R15="","",LOOKUP(R15,$W$3:$W$21,$X$3:$X$21))</f>
        <v>Lingüística y Gramática III</v>
      </c>
      <c r="T15" s="232"/>
      <c r="U15" s="233"/>
      <c r="W15" s="25"/>
      <c r="X15" s="35"/>
      <c r="Y15" s="34"/>
      <c r="Z15" s="34"/>
      <c r="AA15" s="22"/>
    </row>
    <row r="16" spans="1:27" ht="21.75" customHeight="1">
      <c r="A16" s="54"/>
      <c r="B16" s="228" t="str">
        <f>IF(B15="","",LOOKUP(B15,$W$3:$W$21,$Y$3:$Y$21))</f>
        <v>Alvarez Alejandra</v>
      </c>
      <c r="C16" s="223"/>
      <c r="D16" s="223"/>
      <c r="E16" s="229"/>
      <c r="F16" s="228" t="str">
        <f>IF(F15="","",LOOKUP(F15,$W$3:$W$21,$Y$3:$Y$21))</f>
        <v>Sampedro Barbara</v>
      </c>
      <c r="G16" s="223"/>
      <c r="H16" s="223"/>
      <c r="I16" s="229"/>
      <c r="J16" s="228" t="str">
        <f>IF(J15="","",LOOKUP(J15,$W$3:$W$21,$Y$3:$Y$21))</f>
        <v>Perez Veronica</v>
      </c>
      <c r="K16" s="223"/>
      <c r="L16" s="223"/>
      <c r="M16" s="229"/>
      <c r="N16" s="228" t="str">
        <f>IF(N15="","",LOOKUP(N15,$W$3:$W$21,$Y$3:$Y$21))</f>
        <v>Cristensen Ignacio</v>
      </c>
      <c r="O16" s="223"/>
      <c r="P16" s="223"/>
      <c r="Q16" s="229"/>
      <c r="R16" s="228" t="str">
        <f>IF(R15="","",LOOKUP(R15,$W$3:$W$21,$Y$3:$Y$21))</f>
        <v>Urcelay M Belen</v>
      </c>
      <c r="S16" s="223"/>
      <c r="T16" s="223"/>
      <c r="U16" s="229"/>
      <c r="W16" s="25"/>
      <c r="X16" s="35"/>
      <c r="Y16" s="34"/>
      <c r="Z16" s="34"/>
      <c r="AA16" s="22"/>
    </row>
    <row r="17" spans="1:27" ht="21.75" customHeight="1">
      <c r="A17" s="53">
        <v>2110</v>
      </c>
      <c r="B17" s="224" t="str">
        <f>IF(B15="","",IF(LOOKUP(B15,$W$3:$W$21,$Z$3:$Z$21)="","---",LOOKUP(B15,$W$3:$W$21,$Z$3:$Z$21)))</f>
        <v>Alvarez Alejandra</v>
      </c>
      <c r="C17" s="225"/>
      <c r="D17" s="225"/>
      <c r="E17" s="226"/>
      <c r="F17" s="224" t="str">
        <f>IF(F15="","",IF(LOOKUP(F15,$W$3:$W$21,$Z$3:$Z$21)="","---",LOOKUP(F15,$W$3:$W$21,$Z$3:$Z$21)))</f>
        <v>Sampedro Barbara</v>
      </c>
      <c r="G17" s="225"/>
      <c r="H17" s="225"/>
      <c r="I17" s="226"/>
      <c r="J17" s="224" t="str">
        <f>IF(J15="","",IF(LOOKUP(J15,$W$3:$W$21,$Z$3:$Z$21)="","---",LOOKUP(J15,$W$3:$W$21,$Z$3:$Z$21)))</f>
        <v>Perez Veronica</v>
      </c>
      <c r="K17" s="225"/>
      <c r="L17" s="225"/>
      <c r="M17" s="226"/>
      <c r="N17" s="224" t="str">
        <f>IF(N15="","",IF(LOOKUP(N15,$W$3:$W$21,$Z$3:$Z$21)="","---",LOOKUP(N15,$W$3:$W$21,$Z$3:$Z$21)))</f>
        <v>Cristensen Ignacio</v>
      </c>
      <c r="O17" s="225"/>
      <c r="P17" s="225"/>
      <c r="Q17" s="226"/>
      <c r="R17" s="224" t="str">
        <f>IF(R15="","",IF(LOOKUP(R15,$W$3:$W$21,$Z$3:$Z$21)="","---",LOOKUP(R15,$W$3:$W$21,$Z$3:$Z$21)))</f>
        <v>Urcelay M Belen</v>
      </c>
      <c r="S17" s="225"/>
      <c r="T17" s="225"/>
      <c r="U17" s="226"/>
      <c r="W17" s="25"/>
      <c r="X17" s="35"/>
      <c r="Y17" s="34"/>
      <c r="Z17" s="34"/>
      <c r="AA17" s="22"/>
    </row>
    <row r="18" spans="1:27" ht="21.75" customHeight="1">
      <c r="A18" s="53">
        <v>2110</v>
      </c>
      <c r="B18" s="29">
        <v>1</v>
      </c>
      <c r="C18" s="231" t="str">
        <f>IF(B18="","",LOOKUP(B18,$W$3:$W$21,$X$3:$X$21))</f>
        <v>Educación para la Diversidad</v>
      </c>
      <c r="D18" s="232"/>
      <c r="E18" s="233"/>
      <c r="F18" s="29">
        <v>7</v>
      </c>
      <c r="G18" s="231" t="str">
        <f>IF(F18="","",LOOKUP(F18,$W$3:$W$21,$X$3:$X$21))</f>
        <v>Psicolingüística</v>
      </c>
      <c r="H18" s="232"/>
      <c r="I18" s="233"/>
      <c r="J18" s="29">
        <v>9</v>
      </c>
      <c r="K18" s="231" t="str">
        <f>IF(J18="","",LOOKUP(J18,$W$3:$W$21,$X$3:$X$21))</f>
        <v>Did. de la Leng. y la Lit. II</v>
      </c>
      <c r="L18" s="232"/>
      <c r="M18" s="233"/>
      <c r="N18" s="29">
        <v>8</v>
      </c>
      <c r="O18" s="231" t="str">
        <f>IF(N18="","",LOOKUP(N18,$W$3:$W$21,$X$3:$X$21))</f>
        <v>Teoría Literaria III</v>
      </c>
      <c r="P18" s="232"/>
      <c r="Q18" s="233"/>
      <c r="R18" s="29">
        <v>5</v>
      </c>
      <c r="S18" s="231" t="str">
        <f>IF(R18="","",LOOKUP(R18,$W$3:$W$21,$X$3:$X$21))</f>
        <v>Lingüística y Gramática III</v>
      </c>
      <c r="T18" s="232"/>
      <c r="U18" s="233"/>
      <c r="W18" s="25"/>
      <c r="X18" s="35"/>
      <c r="Y18" s="34"/>
      <c r="Z18" s="34"/>
      <c r="AA18" s="22"/>
    </row>
    <row r="19" spans="1:27" ht="21.75" customHeight="1">
      <c r="A19" s="54"/>
      <c r="B19" s="228" t="str">
        <f>IF(B18="","",LOOKUP(B18,$W$3:$W$21,$Y$3:$Y$21))</f>
        <v>Alvarez Alejandra</v>
      </c>
      <c r="C19" s="223"/>
      <c r="D19" s="223"/>
      <c r="E19" s="229"/>
      <c r="F19" s="228" t="str">
        <f>IF(F18="","",LOOKUP(F18,$W$3:$W$21,$Y$3:$Y$21))</f>
        <v>Sampedro Barbara</v>
      </c>
      <c r="G19" s="223"/>
      <c r="H19" s="223"/>
      <c r="I19" s="229"/>
      <c r="J19" s="228" t="str">
        <f>IF(J18="","",LOOKUP(J18,$W$3:$W$21,$Y$3:$Y$21))</f>
        <v>Perez Veronica</v>
      </c>
      <c r="K19" s="223"/>
      <c r="L19" s="223"/>
      <c r="M19" s="229"/>
      <c r="N19" s="228" t="str">
        <f>IF(N18="","",LOOKUP(N18,$W$3:$W$21,$Y$3:$Y$21))</f>
        <v>Cristensen Ignacio</v>
      </c>
      <c r="O19" s="223"/>
      <c r="P19" s="223"/>
      <c r="Q19" s="229"/>
      <c r="R19" s="228" t="str">
        <f>IF(R18="","",LOOKUP(R18,$W$3:$W$21,$Y$3:$Y$21))</f>
        <v>Urcelay M Belen</v>
      </c>
      <c r="S19" s="223"/>
      <c r="T19" s="223"/>
      <c r="U19" s="229"/>
      <c r="W19" s="25"/>
      <c r="X19" s="46"/>
      <c r="Y19" s="47"/>
      <c r="Z19" s="47"/>
      <c r="AA19" s="22"/>
    </row>
    <row r="20" spans="1:27" ht="21.75" customHeight="1">
      <c r="A20" s="53">
        <v>2210</v>
      </c>
      <c r="B20" s="224" t="str">
        <f>IF(B18="","",IF(LOOKUP(B18,$W$3:$W$21,$Z$3:$Z$21)="","---",LOOKUP(B18,$W$3:$W$21,$Z$3:$Z$21)))</f>
        <v>Alvarez Alejandra</v>
      </c>
      <c r="C20" s="225"/>
      <c r="D20" s="225"/>
      <c r="E20" s="226"/>
      <c r="F20" s="224" t="str">
        <f>IF(F18="","",IF(LOOKUP(F18,$W$3:$W$21,$Z$3:$Z$21)="","---",LOOKUP(F18,$W$3:$W$21,$Z$3:$Z$21)))</f>
        <v>Sampedro Barbara</v>
      </c>
      <c r="G20" s="225"/>
      <c r="H20" s="225"/>
      <c r="I20" s="226"/>
      <c r="J20" s="224" t="str">
        <f>IF(J18="","",IF(LOOKUP(J18,$W$3:$W$21,$Z$3:$Z$21)="","---",LOOKUP(J18,$W$3:$W$21,$Z$3:$Z$21)))</f>
        <v>Perez Veronica</v>
      </c>
      <c r="K20" s="225"/>
      <c r="L20" s="225"/>
      <c r="M20" s="226"/>
      <c r="N20" s="224" t="str">
        <f>IF(N18="","",IF(LOOKUP(N18,$W$3:$W$21,$Z$3:$Z$21)="","---",LOOKUP(N18,$W$3:$W$21,$Z$3:$Z$21)))</f>
        <v>Cristensen Ignacio</v>
      </c>
      <c r="O20" s="225"/>
      <c r="P20" s="225"/>
      <c r="Q20" s="226"/>
      <c r="R20" s="224" t="str">
        <f>IF(R18="","",IF(LOOKUP(R18,$W$3:$W$21,$Z$3:$Z$21)="","---",LOOKUP(R18,$W$3:$W$21,$Z$3:$Z$21)))</f>
        <v>Urcelay M Belen</v>
      </c>
      <c r="S20" s="225"/>
      <c r="T20" s="225"/>
      <c r="U20" s="226"/>
      <c r="W20" s="25"/>
      <c r="X20" s="46"/>
      <c r="Y20" s="47"/>
      <c r="Z20" s="47"/>
      <c r="AA20" s="22"/>
    </row>
    <row r="21" spans="1:27" ht="15" customHeight="1">
      <c r="B21" s="48"/>
      <c r="C21" s="48"/>
      <c r="D21" s="48"/>
      <c r="E21" s="49"/>
      <c r="F21" s="49"/>
      <c r="G21" s="49"/>
      <c r="H21" s="49"/>
      <c r="I21" s="49"/>
      <c r="J21" s="49"/>
      <c r="K21" s="49"/>
      <c r="L21" s="49"/>
      <c r="M21" s="49"/>
      <c r="N21" s="49"/>
      <c r="O21" s="49"/>
      <c r="P21" s="49"/>
      <c r="Q21" s="50"/>
      <c r="R21" s="50"/>
      <c r="S21" s="50"/>
      <c r="T21" s="50"/>
      <c r="U21" s="50"/>
      <c r="W21" s="25"/>
      <c r="X21" s="46"/>
      <c r="Y21" s="47"/>
      <c r="Z21" s="47"/>
      <c r="AA21" s="22"/>
    </row>
    <row r="22" spans="1:27" ht="12.75" customHeight="1"/>
    <row r="23" spans="1:27" ht="12.75" customHeight="1"/>
    <row r="24" spans="1:27" ht="12.75" customHeight="1"/>
    <row r="25" spans="1:27" ht="12.75" customHeight="1"/>
    <row r="26" spans="1:27" ht="12.75" customHeight="1"/>
    <row r="27" spans="1:27" ht="12.75" customHeight="1"/>
    <row r="28" spans="1:27" ht="12.75" customHeight="1"/>
    <row r="29" spans="1:27" ht="12.75" customHeight="1"/>
    <row r="30" spans="1:27" ht="12.75" customHeight="1"/>
    <row r="31" spans="1:27" ht="12.75" customHeight="1"/>
    <row r="32" spans="1:27"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row r="186" ht="12.75"/>
    <row r="187" ht="12.75"/>
    <row r="188" ht="12.75"/>
    <row r="189" ht="12.75"/>
    <row r="190" ht="12.75"/>
    <row r="191" ht="12.75"/>
    <row r="192" ht="12.75"/>
    <row r="193" ht="12.75"/>
    <row r="194" ht="12.75"/>
    <row r="195" ht="12.75"/>
    <row r="196" ht="12.75"/>
    <row r="197" ht="12.75"/>
    <row r="198" ht="12.75"/>
    <row r="199" ht="12.75"/>
    <row r="200" ht="12.75"/>
    <row r="201" ht="12.75"/>
    <row r="202" ht="12.75"/>
    <row r="203" ht="12.75"/>
    <row r="204" ht="12.75"/>
    <row r="205" ht="12.75"/>
    <row r="206" ht="12.75"/>
    <row r="207" ht="12.75"/>
    <row r="208" ht="12.75"/>
    <row r="209" ht="12.75"/>
    <row r="210" ht="12.75"/>
    <row r="211" ht="12.75"/>
    <row r="212" ht="12.75"/>
    <row r="213" ht="12.75"/>
    <row r="214" ht="12.75"/>
    <row r="215" ht="12.75"/>
    <row r="216" ht="12.75"/>
    <row r="217" ht="12.75"/>
    <row r="218" ht="12.75"/>
    <row r="219" ht="12.75"/>
    <row r="220" ht="12.75"/>
    <row r="221" ht="12.75"/>
    <row r="222" ht="12.75"/>
    <row r="223" ht="12.75"/>
    <row r="224" ht="12.75"/>
    <row r="225" ht="12.75"/>
    <row r="226" ht="12.75"/>
    <row r="227" ht="12.75"/>
    <row r="228" ht="12.75"/>
    <row r="229" ht="12.75"/>
    <row r="230" ht="12.75"/>
    <row r="231" ht="12.75"/>
    <row r="232" ht="12.75"/>
    <row r="233" ht="12.75"/>
    <row r="234" ht="12.75"/>
    <row r="235" ht="12.75"/>
    <row r="236" ht="12.75"/>
    <row r="237" ht="12.75"/>
    <row r="238" ht="12.75"/>
    <row r="239" ht="12.75"/>
    <row r="240" ht="12.75"/>
    <row r="241" ht="12.75"/>
    <row r="242" ht="12.75"/>
    <row r="243" ht="12.75"/>
    <row r="244" ht="12.75"/>
    <row r="245" ht="12.75"/>
    <row r="246" ht="12.75"/>
    <row r="247" ht="12.75"/>
    <row r="248" ht="12.75"/>
    <row r="249" ht="12.75"/>
    <row r="250" ht="12.75"/>
    <row r="251" ht="12.75"/>
    <row r="252" ht="12.75"/>
    <row r="253" ht="12.75"/>
    <row r="254" ht="12.75"/>
    <row r="255" ht="12.75"/>
    <row r="256" ht="12.75"/>
    <row r="257" ht="12.75"/>
    <row r="258" ht="12.75"/>
    <row r="259" ht="12.75"/>
    <row r="260" ht="12.75"/>
    <row r="261" ht="12.75"/>
    <row r="262" ht="12.75"/>
    <row r="263" ht="12.75"/>
    <row r="264" ht="12.75"/>
    <row r="265" ht="12.75"/>
    <row r="266" ht="12.75"/>
    <row r="267" ht="12.75"/>
    <row r="268" ht="12.75"/>
    <row r="269" ht="12.75"/>
    <row r="270" ht="12.75"/>
    <row r="271" ht="12.75"/>
    <row r="272" ht="12.75"/>
    <row r="273" ht="12.75"/>
    <row r="274" ht="12.75"/>
    <row r="275" ht="12.75"/>
    <row r="276" ht="12.75"/>
    <row r="277" ht="12.75"/>
    <row r="278" ht="12.75"/>
    <row r="279" ht="12.75"/>
    <row r="280" ht="12.75"/>
    <row r="281" ht="12.75"/>
    <row r="282" ht="12.75"/>
    <row r="283" ht="12.75"/>
    <row r="284" ht="12.75"/>
    <row r="285" ht="12.75"/>
    <row r="286" ht="12.75"/>
    <row r="287" ht="12.75"/>
    <row r="288" ht="12.75"/>
    <row r="289" ht="12.75"/>
    <row r="290" ht="12.75"/>
    <row r="291" ht="12.75"/>
    <row r="292" ht="12.75"/>
    <row r="293" ht="12.75"/>
    <row r="294" ht="12.75"/>
    <row r="295" ht="12.75"/>
    <row r="296" ht="12.75"/>
    <row r="297" ht="12.75"/>
    <row r="298" ht="12.75"/>
    <row r="299" ht="12.75"/>
    <row r="300" ht="12.75"/>
    <row r="301" ht="12.75"/>
    <row r="302" ht="12.75"/>
    <row r="303" ht="12.75"/>
    <row r="304" ht="12.75"/>
    <row r="305" ht="12.75"/>
    <row r="306" ht="12.75"/>
    <row r="307" ht="12.75"/>
    <row r="308" ht="12.75"/>
    <row r="309" ht="12.75"/>
    <row r="310" ht="12.75"/>
    <row r="311" ht="12.75"/>
    <row r="312" ht="12.75"/>
    <row r="313" ht="12.75"/>
    <row r="314" ht="12.75"/>
    <row r="315" ht="12.75"/>
    <row r="316" ht="12.75"/>
    <row r="317" ht="12.75"/>
    <row r="318" ht="12.75"/>
    <row r="319" ht="12.75"/>
    <row r="320" ht="12.75"/>
    <row r="321" ht="12.75"/>
    <row r="322" ht="12.75"/>
    <row r="323" ht="12.75"/>
    <row r="324" ht="12.75"/>
    <row r="325" ht="12.75"/>
    <row r="326" ht="12.75"/>
    <row r="327" ht="12.75"/>
    <row r="328" ht="12.75"/>
    <row r="329" ht="12.75"/>
    <row r="330" ht="12.75"/>
    <row r="331" ht="12.75"/>
    <row r="332" ht="12.75"/>
    <row r="333" ht="12.75"/>
    <row r="334" ht="12.75"/>
    <row r="335" ht="12.75"/>
    <row r="336" ht="12.75"/>
    <row r="337" ht="12.75"/>
    <row r="338" ht="12.75"/>
    <row r="339" ht="12.75"/>
    <row r="340" ht="12.75"/>
    <row r="341" ht="12.75"/>
    <row r="342" ht="12.75"/>
    <row r="343" ht="12.75"/>
    <row r="344" ht="12.75"/>
    <row r="345" ht="12.75"/>
    <row r="346" ht="12.75"/>
    <row r="347" ht="12.75"/>
    <row r="348" ht="12.75"/>
    <row r="349" ht="12.75"/>
    <row r="350" ht="12.75"/>
    <row r="351" ht="12.75"/>
    <row r="352" ht="12.75"/>
    <row r="353" ht="12.75"/>
    <row r="354" ht="12.75"/>
    <row r="355" ht="12.75"/>
    <row r="356" ht="12.75"/>
    <row r="357" ht="12.75"/>
    <row r="358" ht="12.75"/>
    <row r="359" ht="12.75"/>
    <row r="360" ht="12.75"/>
    <row r="361" ht="12.75"/>
    <row r="362" ht="12.75"/>
    <row r="363" ht="12.75"/>
    <row r="364" ht="12.75"/>
    <row r="365" ht="12.75"/>
    <row r="366" ht="12.75"/>
    <row r="367" ht="12.75"/>
    <row r="368" ht="12.75"/>
    <row r="369" ht="12.75"/>
    <row r="370" ht="12.75"/>
    <row r="371" ht="12.75"/>
    <row r="372" ht="12.75"/>
    <row r="373" ht="12.75"/>
    <row r="374" ht="12.75"/>
    <row r="375" ht="12.75"/>
    <row r="376" ht="12.75"/>
    <row r="377" ht="12.75"/>
    <row r="378" ht="12.75"/>
    <row r="379" ht="12.75"/>
    <row r="380" ht="12.75"/>
    <row r="381" ht="12.75"/>
    <row r="382" ht="12.75"/>
    <row r="383" ht="12.75"/>
    <row r="384" ht="12.75"/>
    <row r="385" ht="12.75"/>
    <row r="386" ht="12.75"/>
    <row r="387" ht="12.75"/>
    <row r="388" ht="12.75"/>
    <row r="389" ht="12.75"/>
    <row r="390" ht="12.75"/>
    <row r="391" ht="12.75"/>
    <row r="392" ht="12.75"/>
    <row r="393" ht="12.75"/>
    <row r="394" ht="12.75"/>
    <row r="395" ht="12.75"/>
    <row r="396" ht="12.75"/>
    <row r="397" ht="12.75"/>
    <row r="398" ht="12.75"/>
    <row r="399" ht="12.75"/>
    <row r="400" ht="12.75"/>
    <row r="401" ht="12.75"/>
    <row r="402" ht="12.75"/>
    <row r="403" ht="12.75"/>
    <row r="404" ht="12.75"/>
    <row r="405" ht="12.75"/>
    <row r="406" ht="12.75"/>
    <row r="407" ht="12.75"/>
    <row r="408" ht="12.75"/>
    <row r="409" ht="12.75"/>
    <row r="410" ht="12.75"/>
    <row r="411" ht="12.75"/>
    <row r="412" ht="12.75"/>
    <row r="413" ht="12.75"/>
    <row r="414" ht="12.75"/>
    <row r="415" ht="12.75"/>
    <row r="416" ht="12.75"/>
    <row r="417" ht="12.75"/>
    <row r="418" ht="12.75"/>
    <row r="419" ht="12.75"/>
    <row r="420" ht="12.75"/>
    <row r="421" ht="12.75"/>
    <row r="422" ht="12.75"/>
    <row r="423" ht="12.75"/>
    <row r="424" ht="12.75"/>
    <row r="425" ht="12.75"/>
    <row r="426" ht="12.75"/>
    <row r="427" ht="12.75"/>
    <row r="428" ht="12.75"/>
    <row r="429" ht="12.75"/>
    <row r="430" ht="12.75"/>
    <row r="431" ht="12.75"/>
    <row r="432" ht="12.75"/>
    <row r="433" ht="12.75"/>
    <row r="434" ht="12.75"/>
    <row r="435" ht="12.75"/>
    <row r="436" ht="12.75"/>
    <row r="437" ht="12.75"/>
    <row r="438" ht="12.75"/>
    <row r="439" ht="12.75"/>
    <row r="440" ht="12.75"/>
    <row r="441" ht="12.75"/>
    <row r="442" ht="12.75"/>
    <row r="443" ht="12.75"/>
    <row r="444" ht="12.75"/>
    <row r="445" ht="12.75"/>
    <row r="446" ht="12.75"/>
    <row r="447" ht="12.75"/>
    <row r="448" ht="12.75"/>
    <row r="449" ht="12.75"/>
    <row r="450" ht="12.75"/>
    <row r="451" ht="12.75"/>
    <row r="452" ht="12.75"/>
    <row r="453" ht="12.75"/>
    <row r="454" ht="12.75"/>
    <row r="455" ht="12.75"/>
    <row r="456" ht="12.75"/>
    <row r="457" ht="12.75"/>
    <row r="458" ht="12.75"/>
    <row r="459" ht="12.75"/>
    <row r="460" ht="12.75"/>
    <row r="461" ht="12.75"/>
    <row r="462" ht="12.75"/>
    <row r="463" ht="12.75"/>
    <row r="464" ht="12.75"/>
    <row r="465" ht="12.75"/>
    <row r="466" ht="12.75"/>
    <row r="467" ht="12.75"/>
    <row r="468" ht="12.75"/>
    <row r="469" ht="12.75"/>
    <row r="470" ht="12.75"/>
    <row r="471" ht="12.75"/>
    <row r="472" ht="12.75"/>
    <row r="473" ht="12.75"/>
    <row r="474" ht="12.75"/>
    <row r="475" ht="12.75"/>
    <row r="476" ht="12.75"/>
    <row r="477" ht="12.75"/>
    <row r="478" ht="12.75"/>
    <row r="479" ht="12.75"/>
    <row r="480" ht="12.75"/>
    <row r="481" ht="12.75"/>
    <row r="482" ht="12.75"/>
    <row r="483" ht="12.75"/>
    <row r="484" ht="12.75"/>
    <row r="485" ht="12.75"/>
    <row r="486" ht="12.75"/>
    <row r="487" ht="12.75"/>
    <row r="488" ht="12.75"/>
    <row r="489" ht="12.75"/>
    <row r="490" ht="12.75"/>
    <row r="491" ht="12.75"/>
    <row r="492" ht="12.75"/>
    <row r="493" ht="12.75"/>
    <row r="494" ht="12.75"/>
    <row r="495" ht="12.75"/>
    <row r="496" ht="12.75"/>
    <row r="497" ht="12.75"/>
    <row r="498" ht="12.75"/>
    <row r="499" ht="12.75"/>
    <row r="500" ht="12.75"/>
    <row r="501" ht="12.75"/>
    <row r="502" ht="12.75"/>
    <row r="503" ht="12.75"/>
    <row r="504" ht="12.75"/>
    <row r="505" ht="12.75"/>
    <row r="506" ht="12.75"/>
    <row r="507" ht="12.75"/>
    <row r="508" ht="12.75"/>
    <row r="509" ht="12.75"/>
    <row r="510" ht="12.75"/>
    <row r="511" ht="12.75"/>
    <row r="512" ht="12.75"/>
    <row r="513" ht="12.75"/>
    <row r="514" ht="12.75"/>
    <row r="515" ht="12.75"/>
    <row r="516" ht="12.75"/>
    <row r="517" ht="12.75"/>
    <row r="518" ht="12.75"/>
    <row r="519" ht="12.75"/>
    <row r="520" ht="12.75"/>
    <row r="521" ht="12.75"/>
    <row r="522" ht="12.75"/>
    <row r="523" ht="12.75"/>
    <row r="524" ht="12.75"/>
    <row r="525" ht="12.75"/>
    <row r="526" ht="12.75"/>
    <row r="527" ht="12.75"/>
    <row r="528" ht="12.75"/>
    <row r="529" ht="12.75"/>
    <row r="530" ht="12.75"/>
    <row r="531" ht="12.75"/>
    <row r="532" ht="12.75"/>
    <row r="533" ht="12.75"/>
    <row r="534" ht="12.75"/>
    <row r="535" ht="12.75"/>
    <row r="536" ht="12.75"/>
    <row r="537" ht="12.75"/>
    <row r="538" ht="12.75"/>
    <row r="539" ht="12.75"/>
    <row r="540" ht="12.75"/>
    <row r="541" ht="12.75"/>
    <row r="542" ht="12.75"/>
    <row r="543" ht="12.75"/>
    <row r="544" ht="12.75"/>
    <row r="545" ht="12.75"/>
    <row r="546" ht="12.75"/>
    <row r="547" ht="12.75"/>
    <row r="548" ht="12.75"/>
    <row r="549" ht="12.75"/>
    <row r="550" ht="12.75"/>
    <row r="551" ht="12.75"/>
    <row r="552" ht="12.75"/>
    <row r="553" ht="12.75"/>
    <row r="554" ht="12.75"/>
    <row r="555" ht="12.75"/>
    <row r="556" ht="12.75"/>
    <row r="557" ht="12.75"/>
    <row r="558" ht="12.75"/>
    <row r="559" ht="12.75"/>
    <row r="560" ht="12.75"/>
    <row r="561" ht="12.75"/>
    <row r="562" ht="12.75"/>
    <row r="563" ht="12.75"/>
    <row r="564" ht="12.75"/>
    <row r="565" ht="12.75"/>
    <row r="566" ht="12.75"/>
    <row r="567" ht="12.75"/>
    <row r="568" ht="12.75"/>
    <row r="569" ht="12.75"/>
    <row r="570" ht="12.75"/>
    <row r="571" ht="12.75"/>
    <row r="572" ht="12.75"/>
    <row r="573" ht="12.75"/>
    <row r="574" ht="12.75"/>
    <row r="575" ht="12.75"/>
    <row r="576" ht="12.75"/>
    <row r="577" ht="12.75"/>
    <row r="578" ht="12.75"/>
    <row r="579" ht="12.75"/>
    <row r="580" ht="12.75"/>
    <row r="581" ht="12.75"/>
    <row r="582" ht="12.75"/>
    <row r="583" ht="12.75"/>
    <row r="584" ht="12.75"/>
    <row r="585" ht="12.75"/>
    <row r="586" ht="12.75"/>
    <row r="587" ht="12.75"/>
    <row r="588" ht="12.75"/>
    <row r="589" ht="12.75"/>
    <row r="590" ht="12.75"/>
    <row r="591" ht="12.75"/>
    <row r="592" ht="12.75"/>
    <row r="593" ht="12.75"/>
    <row r="594" ht="12.75"/>
    <row r="595" ht="12.75"/>
    <row r="596" ht="12.75"/>
    <row r="597" ht="12.75"/>
    <row r="598" ht="12.75"/>
    <row r="599" ht="12.75"/>
    <row r="600" ht="12.75"/>
    <row r="601" ht="12.75"/>
    <row r="602" ht="12.75"/>
    <row r="603" ht="12.75"/>
    <row r="604" ht="12.75"/>
    <row r="605" ht="12.75"/>
    <row r="606" ht="12.75"/>
    <row r="607" ht="12.75"/>
    <row r="608" ht="12.75"/>
    <row r="609" ht="12.75"/>
    <row r="610" ht="12.75"/>
    <row r="611" ht="12.75"/>
    <row r="612" ht="12.75"/>
    <row r="613" ht="12.75"/>
    <row r="614" ht="12.75"/>
    <row r="615" ht="12.75"/>
    <row r="616" ht="12.75"/>
    <row r="617" ht="12.75"/>
    <row r="618" ht="12.75"/>
    <row r="619" ht="12.75"/>
    <row r="620" ht="12.75"/>
    <row r="621" ht="12.75"/>
    <row r="622" ht="12.75"/>
    <row r="623" ht="12.75"/>
    <row r="624" ht="12.75"/>
    <row r="625" ht="12.75"/>
    <row r="626" ht="12.75"/>
    <row r="627" ht="12.75"/>
    <row r="628" ht="12.75"/>
    <row r="629" ht="12.75"/>
    <row r="630" ht="12.75"/>
    <row r="631" ht="12.75"/>
    <row r="632" ht="12.75"/>
    <row r="633" ht="12.75"/>
    <row r="634" ht="12.75"/>
    <row r="635" ht="12.75"/>
    <row r="636" ht="12.75"/>
    <row r="637" ht="12.75"/>
    <row r="638" ht="12.75"/>
    <row r="639" ht="12.75"/>
    <row r="640" ht="12.75"/>
    <row r="641" ht="12.75"/>
    <row r="642" ht="12.75"/>
    <row r="643" ht="12.75"/>
    <row r="644" ht="12.75"/>
    <row r="645" ht="12.75"/>
    <row r="646" ht="12.75"/>
    <row r="647" ht="12.75"/>
    <row r="648" ht="12.75"/>
    <row r="649" ht="12.75"/>
    <row r="650" ht="12.75"/>
    <row r="651" ht="12.75"/>
    <row r="652" ht="12.75"/>
    <row r="653" ht="12.75"/>
    <row r="654" ht="12.75"/>
    <row r="655" ht="12.75"/>
    <row r="656" ht="12.75"/>
    <row r="657" ht="12.75"/>
    <row r="658" ht="12.75"/>
    <row r="659" ht="12.75"/>
    <row r="660" ht="12.75"/>
    <row r="661" ht="12.75"/>
    <row r="662" ht="12.75"/>
    <row r="663" ht="12.75"/>
    <row r="664" ht="12.75"/>
    <row r="665" ht="12.75"/>
    <row r="666" ht="12.75"/>
    <row r="667" ht="12.75"/>
    <row r="668" ht="12.75"/>
    <row r="669" ht="12.75"/>
    <row r="670" ht="12.75"/>
    <row r="671" ht="12.75"/>
    <row r="672" ht="12.75"/>
    <row r="673" ht="12.75"/>
    <row r="674" ht="12.75"/>
    <row r="675" ht="12.75"/>
    <row r="676" ht="12.75"/>
    <row r="677" ht="12.75"/>
    <row r="678" ht="12.75"/>
    <row r="679" ht="12.75"/>
    <row r="680" ht="12.75"/>
    <row r="681" ht="12.75"/>
    <row r="682" ht="12.75"/>
    <row r="683" ht="12.75"/>
    <row r="684" ht="12.75"/>
    <row r="685" ht="12.75"/>
    <row r="686" ht="12.75"/>
    <row r="687" ht="12.75"/>
    <row r="688" ht="12.75"/>
    <row r="689" ht="12.75"/>
    <row r="690" ht="12.75"/>
    <row r="691" ht="12.75"/>
    <row r="692" ht="12.75"/>
    <row r="693" ht="12.75"/>
    <row r="694" ht="12.75"/>
    <row r="695" ht="12.75"/>
    <row r="696" ht="12.75"/>
    <row r="697" ht="12.75"/>
    <row r="698" ht="12.75"/>
    <row r="699" ht="12.75"/>
    <row r="700" ht="12.75"/>
    <row r="701" ht="12.75"/>
    <row r="702" ht="12.75"/>
    <row r="703" ht="12.75"/>
    <row r="704" ht="12.75"/>
    <row r="705" ht="12.75"/>
    <row r="706" ht="12.75"/>
    <row r="707" ht="12.75"/>
    <row r="708" ht="12.75"/>
    <row r="709" ht="12.75"/>
    <row r="710" ht="12.75"/>
    <row r="711" ht="12.75"/>
    <row r="712" ht="12.75"/>
    <row r="713" ht="12.75"/>
    <row r="714" ht="12.75"/>
    <row r="715" ht="12.75"/>
    <row r="716" ht="12.75"/>
    <row r="717" ht="12.75"/>
    <row r="718" ht="12.75"/>
    <row r="719" ht="12.75"/>
    <row r="720" ht="12.75"/>
    <row r="721" ht="12.75"/>
    <row r="722" ht="12.75"/>
    <row r="723" ht="12.75"/>
    <row r="724" ht="12.75"/>
    <row r="725" ht="12.75"/>
    <row r="726" ht="12.75"/>
    <row r="727" ht="12.75"/>
    <row r="728" ht="12.75"/>
    <row r="729" ht="12.75"/>
    <row r="730" ht="12.75"/>
    <row r="731" ht="12.75"/>
    <row r="732" ht="12.75"/>
    <row r="733" ht="12.75"/>
    <row r="734" ht="12.75"/>
    <row r="735" ht="12.75"/>
    <row r="736" ht="12.75"/>
    <row r="737" ht="12.75"/>
    <row r="738" ht="12.75"/>
    <row r="739" ht="12.75"/>
    <row r="740" ht="12.75"/>
    <row r="741" ht="12.75"/>
    <row r="742" ht="12.75"/>
    <row r="743" ht="12.75"/>
    <row r="744" ht="12.75"/>
    <row r="745" ht="12.75"/>
    <row r="746" ht="12.75"/>
    <row r="747" ht="12.75"/>
    <row r="748" ht="12.75"/>
    <row r="749" ht="12.75"/>
    <row r="750" ht="12.75"/>
    <row r="751" ht="12.75"/>
    <row r="752" ht="12.75"/>
    <row r="753" ht="12.75"/>
    <row r="754" ht="12.75"/>
    <row r="755" ht="12.75"/>
    <row r="756" ht="12.75"/>
    <row r="757" ht="12.75"/>
    <row r="758" ht="12.75"/>
    <row r="759" ht="12.75"/>
    <row r="760" ht="12.75"/>
    <row r="761" ht="12.75"/>
    <row r="762" ht="12.75"/>
    <row r="763" ht="12.75"/>
    <row r="764" ht="12.75"/>
    <row r="765" ht="12.75"/>
    <row r="766" ht="12.75"/>
    <row r="767" ht="12.75"/>
    <row r="768" ht="12.75"/>
    <row r="769" ht="12.75"/>
    <row r="770" ht="12.75"/>
    <row r="771" ht="12.75"/>
    <row r="772" ht="12.75"/>
    <row r="773" ht="12.75"/>
    <row r="774" ht="12.75"/>
    <row r="775" ht="12.75"/>
    <row r="776" ht="12.75"/>
    <row r="777" ht="12.75"/>
    <row r="778" ht="12.75"/>
    <row r="779" ht="12.75"/>
    <row r="780" ht="12.75"/>
    <row r="781" ht="12.75"/>
    <row r="782" ht="12.75"/>
    <row r="783" ht="12.75"/>
    <row r="784" ht="12.75"/>
    <row r="785" ht="12.75"/>
    <row r="786" ht="12.75"/>
    <row r="787" ht="12.75"/>
    <row r="788" ht="12.75"/>
    <row r="789" ht="12.75"/>
    <row r="790" ht="12.75"/>
    <row r="791" ht="12.75"/>
    <row r="792" ht="12.75"/>
    <row r="793" ht="12.75"/>
    <row r="794" ht="12.75"/>
    <row r="795" ht="12.75"/>
    <row r="796" ht="12.75"/>
    <row r="797" ht="12.75"/>
    <row r="798" ht="12.75"/>
    <row r="799" ht="12.75"/>
    <row r="800" ht="12.75"/>
    <row r="801" ht="12.75"/>
    <row r="802" ht="12.75"/>
    <row r="803" ht="12.75"/>
    <row r="804" ht="12.75"/>
    <row r="805" ht="12.75"/>
    <row r="806" ht="12.75"/>
    <row r="807" ht="12.75"/>
    <row r="808" ht="12.75"/>
    <row r="809" ht="12.75"/>
    <row r="810" ht="12.75"/>
    <row r="811" ht="12.75"/>
    <row r="812" ht="12.75"/>
    <row r="813" ht="12.75"/>
    <row r="814" ht="12.75"/>
    <row r="815" ht="12.75"/>
    <row r="816" ht="12.75"/>
    <row r="817" ht="12.75"/>
    <row r="818" ht="12.75"/>
    <row r="819" ht="12.75"/>
    <row r="820" ht="12.75"/>
    <row r="821" ht="12.75"/>
    <row r="822" ht="12.75"/>
    <row r="823" ht="12.75"/>
    <row r="824" ht="12.75"/>
    <row r="825" ht="12.75"/>
    <row r="826" ht="12.75"/>
    <row r="827" ht="12.75"/>
    <row r="828" ht="12.75"/>
    <row r="829" ht="12.75"/>
    <row r="830" ht="12.75"/>
    <row r="831" ht="12.75"/>
    <row r="832" ht="12.75"/>
    <row r="833" ht="12.75"/>
    <row r="834" ht="12.75"/>
    <row r="835" ht="12.75"/>
    <row r="836" ht="12.75"/>
    <row r="837" ht="12.75"/>
    <row r="838" ht="12.75"/>
    <row r="839" ht="12.75"/>
    <row r="840" ht="12.75"/>
    <row r="841" ht="12.75"/>
    <row r="842" ht="12.75"/>
    <row r="843" ht="12.75"/>
    <row r="844" ht="12.75"/>
    <row r="845" ht="12.75"/>
    <row r="846" ht="12.75"/>
    <row r="847" ht="12.75"/>
    <row r="848" ht="12.75"/>
    <row r="849" ht="12.75"/>
    <row r="850" ht="12.75"/>
    <row r="851" ht="12.75"/>
    <row r="852" ht="12.75"/>
    <row r="853" ht="12.75"/>
    <row r="854" ht="12.75"/>
    <row r="855" ht="12.75"/>
    <row r="856" ht="12.75"/>
    <row r="857" ht="12.75"/>
    <row r="858" ht="12.75"/>
    <row r="859" ht="12.75"/>
    <row r="860" ht="12.75"/>
    <row r="861" ht="12.75"/>
    <row r="862" ht="12.75"/>
    <row r="863" ht="12.75"/>
    <row r="864" ht="12.75"/>
    <row r="865" ht="12.75"/>
    <row r="866" ht="12.75"/>
    <row r="867" ht="12.75"/>
    <row r="868" ht="12.75"/>
    <row r="869" ht="12.75"/>
    <row r="870" ht="12.75"/>
    <row r="871" ht="12.75"/>
    <row r="872" ht="12.75"/>
    <row r="873" ht="12.75"/>
    <row r="874" ht="12.75"/>
    <row r="875" ht="12.75"/>
    <row r="876" ht="12.75"/>
    <row r="877" ht="12.75"/>
    <row r="878" ht="12.75"/>
    <row r="879" ht="12.75"/>
    <row r="880" ht="12.75"/>
    <row r="881" ht="12.75"/>
    <row r="882" ht="12.75"/>
    <row r="883" ht="12.75"/>
    <row r="884" ht="12.75"/>
    <row r="885" ht="12.75"/>
    <row r="886" ht="12.75"/>
    <row r="887" ht="12.75"/>
    <row r="888" ht="12.75"/>
    <row r="889" ht="12.75"/>
    <row r="890" ht="12.75"/>
    <row r="891" ht="12.75"/>
    <row r="892" ht="12.75"/>
    <row r="893" ht="12.75"/>
    <row r="894" ht="12.75"/>
    <row r="895" ht="12.75"/>
    <row r="896" ht="12.75"/>
    <row r="897" ht="12.75"/>
    <row r="898" ht="12.75"/>
    <row r="899" ht="12.75"/>
    <row r="900" ht="12.75"/>
    <row r="901" ht="12.75"/>
    <row r="902" ht="12.75"/>
    <row r="903" ht="12.75"/>
    <row r="904" ht="12.75"/>
    <row r="905" ht="12.75"/>
    <row r="906" ht="12.75"/>
    <row r="907" ht="12.75"/>
    <row r="908" ht="12.75"/>
    <row r="909" ht="12.75"/>
    <row r="910" ht="12.75"/>
    <row r="911" ht="12.75"/>
    <row r="912" ht="12.75"/>
    <row r="913" ht="12.75"/>
    <row r="914" ht="12.75"/>
    <row r="915" ht="12.75"/>
    <row r="916" ht="12.75"/>
    <row r="917" ht="12.75"/>
    <row r="918" ht="12.75"/>
    <row r="919" ht="12.75"/>
    <row r="920" ht="12.75"/>
    <row r="921" ht="12.75"/>
    <row r="922" ht="12.75"/>
    <row r="923" ht="12.75"/>
    <row r="924" ht="12.75"/>
    <row r="925" ht="12.75"/>
    <row r="926" ht="12.75"/>
    <row r="927" ht="12.75"/>
    <row r="928" ht="12.75"/>
    <row r="929" ht="12.75"/>
    <row r="930" ht="12.75"/>
    <row r="931" ht="12.75"/>
    <row r="932" ht="12.75"/>
    <row r="933" ht="12.75"/>
    <row r="934" ht="12.75"/>
    <row r="935" ht="12.75"/>
    <row r="936" ht="12.75"/>
    <row r="937" ht="12.75"/>
    <row r="938" ht="12.75"/>
    <row r="939" ht="12.75"/>
    <row r="940" ht="12.75"/>
    <row r="941" ht="12.75"/>
    <row r="942" ht="12.75"/>
    <row r="943" ht="12.75"/>
    <row r="944" ht="12.75"/>
  </sheetData>
  <mergeCells count="96">
    <mergeCell ref="O3:Q3"/>
    <mergeCell ref="S3:U3"/>
    <mergeCell ref="R4:U4"/>
    <mergeCell ref="R5:U5"/>
    <mergeCell ref="O6:Q6"/>
    <mergeCell ref="S6:U6"/>
    <mergeCell ref="N4:Q4"/>
    <mergeCell ref="C1:U1"/>
    <mergeCell ref="B2:E2"/>
    <mergeCell ref="F2:I2"/>
    <mergeCell ref="J2:M2"/>
    <mergeCell ref="N2:Q2"/>
    <mergeCell ref="R2:U2"/>
    <mergeCell ref="C3:E3"/>
    <mergeCell ref="G3:I3"/>
    <mergeCell ref="K3:M3"/>
    <mergeCell ref="B4:E4"/>
    <mergeCell ref="F4:I4"/>
    <mergeCell ref="J4:M4"/>
    <mergeCell ref="B5:E5"/>
    <mergeCell ref="N5:Q5"/>
    <mergeCell ref="J7:M7"/>
    <mergeCell ref="N7:Q7"/>
    <mergeCell ref="R7:U7"/>
    <mergeCell ref="F5:I5"/>
    <mergeCell ref="J5:M5"/>
    <mergeCell ref="C6:E6"/>
    <mergeCell ref="K6:M6"/>
    <mergeCell ref="B7:E7"/>
    <mergeCell ref="F7:G7"/>
    <mergeCell ref="H7:I7"/>
    <mergeCell ref="R10:U10"/>
    <mergeCell ref="B11:E11"/>
    <mergeCell ref="F11:I11"/>
    <mergeCell ref="J11:M11"/>
    <mergeCell ref="C12:E12"/>
    <mergeCell ref="G12:I12"/>
    <mergeCell ref="K12:M12"/>
    <mergeCell ref="B10:E10"/>
    <mergeCell ref="F10:G10"/>
    <mergeCell ref="H10:I10"/>
    <mergeCell ref="J10:M10"/>
    <mergeCell ref="N10:Q10"/>
    <mergeCell ref="N11:Q11"/>
    <mergeCell ref="R11:U11"/>
    <mergeCell ref="O12:Q12"/>
    <mergeCell ref="S12:U12"/>
    <mergeCell ref="O9:Q9"/>
    <mergeCell ref="S9:U9"/>
    <mergeCell ref="B8:E8"/>
    <mergeCell ref="F8:I8"/>
    <mergeCell ref="J8:M8"/>
    <mergeCell ref="N8:Q8"/>
    <mergeCell ref="R8:U8"/>
    <mergeCell ref="C9:E9"/>
    <mergeCell ref="K9:M9"/>
    <mergeCell ref="C18:E18"/>
    <mergeCell ref="G18:I18"/>
    <mergeCell ref="K18:M18"/>
    <mergeCell ref="B19:E19"/>
    <mergeCell ref="F19:I19"/>
    <mergeCell ref="J19:M19"/>
    <mergeCell ref="B17:E17"/>
    <mergeCell ref="N17:Q17"/>
    <mergeCell ref="F17:I17"/>
    <mergeCell ref="J17:M17"/>
    <mergeCell ref="G15:I15"/>
    <mergeCell ref="K15:M15"/>
    <mergeCell ref="B16:E16"/>
    <mergeCell ref="F16:I16"/>
    <mergeCell ref="J16:M16"/>
    <mergeCell ref="C15:E15"/>
    <mergeCell ref="N16:Q16"/>
    <mergeCell ref="R17:U17"/>
    <mergeCell ref="O18:Q18"/>
    <mergeCell ref="S18:U18"/>
    <mergeCell ref="R14:U14"/>
    <mergeCell ref="O15:Q15"/>
    <mergeCell ref="S15:U15"/>
    <mergeCell ref="R16:U16"/>
    <mergeCell ref="R13:U13"/>
    <mergeCell ref="B13:E13"/>
    <mergeCell ref="B14:E14"/>
    <mergeCell ref="F14:I14"/>
    <mergeCell ref="J14:M14"/>
    <mergeCell ref="N14:Q14"/>
    <mergeCell ref="F13:I13"/>
    <mergeCell ref="J13:M13"/>
    <mergeCell ref="N13:Q13"/>
    <mergeCell ref="N19:Q19"/>
    <mergeCell ref="R19:U19"/>
    <mergeCell ref="B20:E20"/>
    <mergeCell ref="F20:I20"/>
    <mergeCell ref="J20:M20"/>
    <mergeCell ref="N20:Q20"/>
    <mergeCell ref="R20:U20"/>
  </mergeCells>
  <conditionalFormatting sqref="C3:E4 G3 K3 O3 S3 B4 F4 J4 N4 R4 C6:E6 G6 I6 K6 O6 S6 B7 F7:F8 H7 J7 N7 R7 C9:E9 G9 I9 K9 O9 S9 B10 F10:F11 H10 J10 N10 R10 G12 K12 O12 S12 B13 F13 J13 N13 R13 C15 G15 K15 O15 S15 B16 F16 J16 N16 R16 C18 G18 K18 O18 S18 B19 F19 J19 N19 R19">
    <cfRule type="cellIs" dxfId="887" priority="1" operator="equal">
      <formula>""</formula>
    </cfRule>
  </conditionalFormatting>
  <conditionalFormatting sqref="B3:B9">
    <cfRule type="cellIs" dxfId="886" priority="2" operator="equal">
      <formula>""</formula>
    </cfRule>
  </conditionalFormatting>
  <conditionalFormatting sqref="B15">
    <cfRule type="cellIs" dxfId="885" priority="3" operator="equal">
      <formula>""</formula>
    </cfRule>
  </conditionalFormatting>
  <conditionalFormatting sqref="B16 C15:E15">
    <cfRule type="cellIs" dxfId="884" priority="4" operator="equal">
      <formula>""</formula>
    </cfRule>
  </conditionalFormatting>
  <conditionalFormatting sqref="F8 J8 N8 R8 B11 F11 J11 N11 R11 B14 F14 J14 N14 R14 B17 F17 J17 N17 R17 B20 F20 J20 N20 R20">
    <cfRule type="cellIs" dxfId="883" priority="5" operator="equal">
      <formula>""</formula>
    </cfRule>
  </conditionalFormatting>
  <conditionalFormatting sqref="J16 K15:M15">
    <cfRule type="cellIs" dxfId="882" priority="6" operator="equal">
      <formula>""</formula>
    </cfRule>
  </conditionalFormatting>
  <conditionalFormatting sqref="R5 R11">
    <cfRule type="cellIs" dxfId="881" priority="7" operator="equal">
      <formula>""</formula>
    </cfRule>
  </conditionalFormatting>
  <conditionalFormatting sqref="B5 B11">
    <cfRule type="cellIs" dxfId="880" priority="8" operator="equal">
      <formula>""</formula>
    </cfRule>
  </conditionalFormatting>
  <conditionalFormatting sqref="G3:I4 F4 G6:I6 G9:I9 F10">
    <cfRule type="cellIs" dxfId="879" priority="9" operator="equal">
      <formula>""</formula>
    </cfRule>
  </conditionalFormatting>
  <conditionalFormatting sqref="F3:F10 H6:H7 H9:H10">
    <cfRule type="cellIs" dxfId="878" priority="10" operator="equal">
      <formula>""</formula>
    </cfRule>
  </conditionalFormatting>
  <conditionalFormatting sqref="F5 F8 F11">
    <cfRule type="cellIs" dxfId="877" priority="11" operator="equal">
      <formula>""</formula>
    </cfRule>
  </conditionalFormatting>
  <conditionalFormatting sqref="K3:M4 J4 K6:M6 K9:M9 J10">
    <cfRule type="cellIs" dxfId="876" priority="12" operator="equal">
      <formula>""</formula>
    </cfRule>
  </conditionalFormatting>
  <conditionalFormatting sqref="J3:J9 F8 N8 R8 B11 F11 J11 N11 R11 B14 F14 J14 N14 R14 B17 F17 J17 N17 R17 B20 F20 J20 N20 R20">
    <cfRule type="cellIs" dxfId="875" priority="13" operator="equal">
      <formula>""</formula>
    </cfRule>
  </conditionalFormatting>
  <conditionalFormatting sqref="J5 J11">
    <cfRule type="cellIs" dxfId="874" priority="14" operator="equal">
      <formula>""</formula>
    </cfRule>
  </conditionalFormatting>
  <conditionalFormatting sqref="O3:Q4 N4 O6:Q6 O9:Q9 N10">
    <cfRule type="cellIs" dxfId="873" priority="15" operator="equal">
      <formula>""</formula>
    </cfRule>
  </conditionalFormatting>
  <conditionalFormatting sqref="N3:N9">
    <cfRule type="cellIs" dxfId="872" priority="16" operator="equal">
      <formula>""</formula>
    </cfRule>
  </conditionalFormatting>
  <conditionalFormatting sqref="N5 N11">
    <cfRule type="cellIs" dxfId="871" priority="17" operator="equal">
      <formula>""</formula>
    </cfRule>
  </conditionalFormatting>
  <conditionalFormatting sqref="S3:U4 R4 S6:U6 S9:U9 R10">
    <cfRule type="cellIs" dxfId="870" priority="18" operator="equal">
      <formula>""</formula>
    </cfRule>
  </conditionalFormatting>
  <conditionalFormatting sqref="R3:R9">
    <cfRule type="cellIs" dxfId="869" priority="19" operator="equal">
      <formula>""</formula>
    </cfRule>
  </conditionalFormatting>
  <conditionalFormatting sqref="C6:E6 B7 C12:E12 G12 B13">
    <cfRule type="cellIs" dxfId="868" priority="20" operator="equal">
      <formula>""</formula>
    </cfRule>
  </conditionalFormatting>
  <conditionalFormatting sqref="B6 B12">
    <cfRule type="cellIs" dxfId="867" priority="21" operator="equal">
      <formula>""</formula>
    </cfRule>
  </conditionalFormatting>
  <conditionalFormatting sqref="B8 B14">
    <cfRule type="cellIs" dxfId="866" priority="22" operator="equal">
      <formula>""</formula>
    </cfRule>
  </conditionalFormatting>
  <conditionalFormatting sqref="B17">
    <cfRule type="cellIs" dxfId="865" priority="23" operator="equal">
      <formula>""</formula>
    </cfRule>
  </conditionalFormatting>
  <conditionalFormatting sqref="B19 C18:E18">
    <cfRule type="cellIs" dxfId="864" priority="24" operator="equal">
      <formula>""</formula>
    </cfRule>
  </conditionalFormatting>
  <conditionalFormatting sqref="B18">
    <cfRule type="cellIs" dxfId="863" priority="25" operator="equal">
      <formula>""</formula>
    </cfRule>
  </conditionalFormatting>
  <conditionalFormatting sqref="B20">
    <cfRule type="cellIs" dxfId="862" priority="26" operator="equal">
      <formula>""</formula>
    </cfRule>
  </conditionalFormatting>
  <conditionalFormatting sqref="G6 H6:H7 I6 F7 G9 I9 F10 H10 G12:I12 F13">
    <cfRule type="cellIs" dxfId="861" priority="27" operator="equal">
      <formula>""</formula>
    </cfRule>
  </conditionalFormatting>
  <conditionalFormatting sqref="F6 H6 F9 H9 F12">
    <cfRule type="cellIs" dxfId="860" priority="28" operator="equal">
      <formula>""</formula>
    </cfRule>
  </conditionalFormatting>
  <conditionalFormatting sqref="F8 F14">
    <cfRule type="cellIs" dxfId="859" priority="29" operator="equal">
      <formula>""</formula>
    </cfRule>
  </conditionalFormatting>
  <conditionalFormatting sqref="F16 G15:I15">
    <cfRule type="cellIs" dxfId="858" priority="30" operator="equal">
      <formula>""</formula>
    </cfRule>
  </conditionalFormatting>
  <conditionalFormatting sqref="F15">
    <cfRule type="cellIs" dxfId="857" priority="31" operator="equal">
      <formula>""</formula>
    </cfRule>
  </conditionalFormatting>
  <conditionalFormatting sqref="F17">
    <cfRule type="cellIs" dxfId="856" priority="32" operator="equal">
      <formula>""</formula>
    </cfRule>
  </conditionalFormatting>
  <conditionalFormatting sqref="F19 G18:I18">
    <cfRule type="cellIs" dxfId="855" priority="33" operator="equal">
      <formula>""</formula>
    </cfRule>
  </conditionalFormatting>
  <conditionalFormatting sqref="F18">
    <cfRule type="cellIs" dxfId="854" priority="34" operator="equal">
      <formula>""</formula>
    </cfRule>
  </conditionalFormatting>
  <conditionalFormatting sqref="F20">
    <cfRule type="cellIs" dxfId="853" priority="35" operator="equal">
      <formula>""</formula>
    </cfRule>
  </conditionalFormatting>
  <conditionalFormatting sqref="K6:M6 J7 K12:M12 J13">
    <cfRule type="cellIs" dxfId="852" priority="36" operator="equal">
      <formula>""</formula>
    </cfRule>
  </conditionalFormatting>
  <conditionalFormatting sqref="J6 J12">
    <cfRule type="cellIs" dxfId="851" priority="37" operator="equal">
      <formula>""</formula>
    </cfRule>
  </conditionalFormatting>
  <conditionalFormatting sqref="J15">
    <cfRule type="cellIs" dxfId="850" priority="38" operator="equal">
      <formula>""</formula>
    </cfRule>
  </conditionalFormatting>
  <conditionalFormatting sqref="J17">
    <cfRule type="cellIs" dxfId="849" priority="39" operator="equal">
      <formula>""</formula>
    </cfRule>
  </conditionalFormatting>
  <conditionalFormatting sqref="J19 K18:M18">
    <cfRule type="cellIs" dxfId="848" priority="40" operator="equal">
      <formula>""</formula>
    </cfRule>
  </conditionalFormatting>
  <conditionalFormatting sqref="J18">
    <cfRule type="cellIs" dxfId="847" priority="41" operator="equal">
      <formula>""</formula>
    </cfRule>
  </conditionalFormatting>
  <conditionalFormatting sqref="J20">
    <cfRule type="cellIs" dxfId="846" priority="42" operator="equal">
      <formula>""</formula>
    </cfRule>
  </conditionalFormatting>
  <conditionalFormatting sqref="O6:Q6 N7 O12:Q12 N13">
    <cfRule type="cellIs" dxfId="845" priority="43" operator="equal">
      <formula>""</formula>
    </cfRule>
  </conditionalFormatting>
  <conditionalFormatting sqref="N6 N12">
    <cfRule type="cellIs" dxfId="844" priority="44" operator="equal">
      <formula>""</formula>
    </cfRule>
  </conditionalFormatting>
  <conditionalFormatting sqref="N8 N14">
    <cfRule type="cellIs" dxfId="843" priority="45" operator="equal">
      <formula>""</formula>
    </cfRule>
  </conditionalFormatting>
  <conditionalFormatting sqref="N16 O15:Q15">
    <cfRule type="cellIs" dxfId="842" priority="46" operator="equal">
      <formula>""</formula>
    </cfRule>
  </conditionalFormatting>
  <conditionalFormatting sqref="N15">
    <cfRule type="cellIs" dxfId="841" priority="47" operator="equal">
      <formula>""</formula>
    </cfRule>
  </conditionalFormatting>
  <conditionalFormatting sqref="N17">
    <cfRule type="cellIs" dxfId="840" priority="48" operator="equal">
      <formula>""</formula>
    </cfRule>
  </conditionalFormatting>
  <conditionalFormatting sqref="N19 O18:Q18">
    <cfRule type="cellIs" dxfId="839" priority="49" operator="equal">
      <formula>""</formula>
    </cfRule>
  </conditionalFormatting>
  <conditionalFormatting sqref="N18">
    <cfRule type="cellIs" dxfId="838" priority="50" operator="equal">
      <formula>""</formula>
    </cfRule>
  </conditionalFormatting>
  <conditionalFormatting sqref="N20">
    <cfRule type="cellIs" dxfId="837" priority="51" operator="equal">
      <formula>""</formula>
    </cfRule>
  </conditionalFormatting>
  <conditionalFormatting sqref="R8 R14">
    <cfRule type="cellIs" dxfId="836" priority="52" operator="equal">
      <formula>""</formula>
    </cfRule>
  </conditionalFormatting>
  <conditionalFormatting sqref="S6:U6 R7 S12:U12 R13">
    <cfRule type="cellIs" dxfId="835" priority="53" operator="equal">
      <formula>""</formula>
    </cfRule>
  </conditionalFormatting>
  <conditionalFormatting sqref="R6 R12">
    <cfRule type="cellIs" dxfId="834" priority="54" operator="equal">
      <formula>""</formula>
    </cfRule>
  </conditionalFormatting>
  <conditionalFormatting sqref="R17">
    <cfRule type="cellIs" dxfId="833" priority="55" operator="equal">
      <formula>""</formula>
    </cfRule>
  </conditionalFormatting>
  <conditionalFormatting sqref="R16 S15:U15">
    <cfRule type="cellIs" dxfId="832" priority="56" operator="equal">
      <formula>""</formula>
    </cfRule>
  </conditionalFormatting>
  <conditionalFormatting sqref="R15">
    <cfRule type="cellIs" dxfId="831" priority="57" operator="equal">
      <formula>""</formula>
    </cfRule>
  </conditionalFormatting>
  <conditionalFormatting sqref="R20">
    <cfRule type="cellIs" dxfId="830" priority="58" operator="equal">
      <formula>""</formula>
    </cfRule>
  </conditionalFormatting>
  <conditionalFormatting sqref="R19 S18:U18">
    <cfRule type="cellIs" dxfId="829" priority="59" operator="equal">
      <formula>""</formula>
    </cfRule>
  </conditionalFormatting>
  <conditionalFormatting sqref="R18">
    <cfRule type="cellIs" dxfId="828" priority="60" operator="equal">
      <formula>""</formula>
    </cfRule>
  </conditionalFormatting>
  <printOptions horizontalCentered="1" verticalCentered="1"/>
  <pageMargins left="0.25" right="0.25" top="0.75" bottom="0.75" header="0" footer="0"/>
  <pageSetup paperSize="9" scale="110" pageOrder="overThenDown" orientation="landscape" cellComments="atEnd"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outlinePr summaryBelow="0" summaryRight="0"/>
  </sheetPr>
  <dimension ref="A1:AA944"/>
  <sheetViews>
    <sheetView workbookViewId="0">
      <selection activeCell="Y8" sqref="Y8"/>
    </sheetView>
  </sheetViews>
  <sheetFormatPr baseColWidth="10" defaultColWidth="12.7109375" defaultRowHeight="15.75" customHeight="1"/>
  <cols>
    <col min="1" max="1" width="4.42578125" customWidth="1"/>
    <col min="2" max="2" width="1.85546875" customWidth="1"/>
    <col min="3" max="3" width="9.28515625" customWidth="1"/>
    <col min="4" max="4" width="1.85546875" customWidth="1"/>
    <col min="5" max="5" width="9.28515625" customWidth="1"/>
    <col min="6" max="6" width="1.85546875" customWidth="1"/>
    <col min="7" max="7" width="9.28515625" customWidth="1"/>
    <col min="8" max="8" width="1.85546875" customWidth="1"/>
    <col min="9" max="9" width="9.28515625" customWidth="1"/>
    <col min="10" max="10" width="1.85546875" customWidth="1"/>
    <col min="11" max="11" width="9.28515625" customWidth="1"/>
    <col min="12" max="12" width="1.85546875" customWidth="1"/>
    <col min="13" max="13" width="9.28515625" customWidth="1"/>
    <col min="14" max="14" width="1.85546875" customWidth="1"/>
    <col min="15" max="15" width="9.28515625" customWidth="1"/>
    <col min="16" max="16" width="1.85546875" customWidth="1"/>
    <col min="17" max="17" width="9.28515625" customWidth="1"/>
    <col min="18" max="18" width="1.85546875" customWidth="1"/>
    <col min="19" max="19" width="9.28515625" customWidth="1"/>
    <col min="20" max="20" width="1.85546875" customWidth="1"/>
    <col min="21" max="21" width="9.28515625" customWidth="1"/>
    <col min="22" max="22" width="5.7109375" customWidth="1"/>
    <col min="23" max="23" width="3" customWidth="1"/>
    <col min="24" max="24" width="24.28515625" customWidth="1"/>
    <col min="25" max="25" width="14.7109375" customWidth="1"/>
    <col min="26" max="26" width="14.140625" customWidth="1"/>
    <col min="27" max="27" width="9.7109375" customWidth="1"/>
  </cols>
  <sheetData>
    <row r="1" spans="1:27" ht="27.75" customHeight="1">
      <c r="A1" s="51"/>
      <c r="B1" s="52"/>
      <c r="C1" s="234" t="s">
        <v>278</v>
      </c>
      <c r="D1" s="223"/>
      <c r="E1" s="223"/>
      <c r="F1" s="223"/>
      <c r="G1" s="223"/>
      <c r="H1" s="223"/>
      <c r="I1" s="223"/>
      <c r="J1" s="223"/>
      <c r="K1" s="223"/>
      <c r="L1" s="223"/>
      <c r="M1" s="223"/>
      <c r="N1" s="223"/>
      <c r="O1" s="223"/>
      <c r="P1" s="223"/>
      <c r="Q1" s="223"/>
      <c r="R1" s="223"/>
      <c r="S1" s="223"/>
      <c r="T1" s="223"/>
      <c r="U1" s="223"/>
      <c r="V1" s="22"/>
      <c r="W1" s="23"/>
    </row>
    <row r="2" spans="1:27" ht="15" customHeight="1">
      <c r="B2" s="235" t="s">
        <v>16</v>
      </c>
      <c r="C2" s="236"/>
      <c r="D2" s="236"/>
      <c r="E2" s="237"/>
      <c r="F2" s="235" t="s">
        <v>179</v>
      </c>
      <c r="G2" s="236"/>
      <c r="H2" s="236"/>
      <c r="I2" s="237"/>
      <c r="J2" s="235" t="s">
        <v>180</v>
      </c>
      <c r="K2" s="236"/>
      <c r="L2" s="236"/>
      <c r="M2" s="237"/>
      <c r="N2" s="235" t="s">
        <v>181</v>
      </c>
      <c r="O2" s="236"/>
      <c r="P2" s="236"/>
      <c r="Q2" s="237"/>
      <c r="R2" s="235" t="s">
        <v>182</v>
      </c>
      <c r="S2" s="236"/>
      <c r="T2" s="236"/>
      <c r="U2" s="237"/>
      <c r="W2" s="25"/>
      <c r="X2" s="26" t="s">
        <v>183</v>
      </c>
      <c r="Y2" s="26" t="s">
        <v>184</v>
      </c>
      <c r="Z2" s="26" t="s">
        <v>185</v>
      </c>
      <c r="AA2" s="27"/>
    </row>
    <row r="3" spans="1:27" ht="23.25" customHeight="1">
      <c r="A3" s="53"/>
      <c r="B3" s="66">
        <v>9</v>
      </c>
      <c r="C3" s="383" t="str">
        <f>IF(B3="","",LOOKUP(B3,$W$3:$W$21,$X$3:$X$21))</f>
        <v>Práctica Docentes IV (16 a 18 hs)</v>
      </c>
      <c r="D3" s="384"/>
      <c r="E3" s="385"/>
      <c r="F3" s="67"/>
      <c r="G3" s="386" t="str">
        <f>IF(F3="","",LOOKUP(F3,$W$3:$W$21,$X$3:$X$21))</f>
        <v/>
      </c>
      <c r="H3" s="232"/>
      <c r="I3" s="233"/>
      <c r="J3" s="68"/>
      <c r="K3" s="387" t="str">
        <f>IF(J3="","",LOOKUP(J3,$W$3:$W$21,$X$3:$X$21))</f>
        <v/>
      </c>
      <c r="L3" s="232"/>
      <c r="M3" s="233"/>
      <c r="N3" s="66"/>
      <c r="O3" s="386" t="str">
        <f>IF(N3="","",LOOKUP(N3,$W$3:$W$21,$X$3:$X$21))</f>
        <v/>
      </c>
      <c r="P3" s="232"/>
      <c r="Q3" s="233"/>
      <c r="R3" s="67"/>
      <c r="S3" s="386" t="str">
        <f>IF(R3="","",LOOKUP(R3,$W$3:$W$21,$X$3:$X$21))</f>
        <v/>
      </c>
      <c r="T3" s="232"/>
      <c r="U3" s="233"/>
      <c r="W3" s="25">
        <v>1</v>
      </c>
      <c r="X3" s="34" t="s">
        <v>279</v>
      </c>
      <c r="Y3" s="34" t="s">
        <v>132</v>
      </c>
      <c r="Z3" s="34" t="s">
        <v>132</v>
      </c>
      <c r="AA3" s="22"/>
    </row>
    <row r="4" spans="1:27" ht="15" customHeight="1">
      <c r="A4" s="28" t="s">
        <v>187</v>
      </c>
      <c r="B4" s="228" t="str">
        <f>IF(B3="","",LOOKUP(B3,$W$3:$W$21,$Y$3:$Y$21))</f>
        <v>Porto Flavia</v>
      </c>
      <c r="C4" s="223"/>
      <c r="D4" s="223"/>
      <c r="E4" s="229"/>
      <c r="F4" s="228" t="str">
        <f>IF(F3="","",LOOKUP(F3,$W$3:$W$21,$Y$3:$Y$21))</f>
        <v/>
      </c>
      <c r="G4" s="223"/>
      <c r="H4" s="223"/>
      <c r="I4" s="229"/>
      <c r="J4" s="388" t="str">
        <f>IF(J3="","",LOOKUP(J3,$W$3:$W$21,$Y$3:$Y$21))</f>
        <v/>
      </c>
      <c r="K4" s="223"/>
      <c r="L4" s="223"/>
      <c r="M4" s="229"/>
      <c r="N4" s="228" t="str">
        <f>IF(N3="","",LOOKUP(N3,$W$3:$W$21,$Y$3:$Y$21))</f>
        <v/>
      </c>
      <c r="O4" s="223"/>
      <c r="P4" s="223"/>
      <c r="Q4" s="229"/>
      <c r="R4" s="228" t="str">
        <f>IF(R3="","",LOOKUP(R3,$W$3:$W$21,$Y$3:$Y$21))</f>
        <v/>
      </c>
      <c r="S4" s="223"/>
      <c r="T4" s="223"/>
      <c r="U4" s="229"/>
      <c r="W4" s="25">
        <v>2</v>
      </c>
      <c r="X4" s="34" t="s">
        <v>280</v>
      </c>
      <c r="Y4" s="34" t="s">
        <v>83</v>
      </c>
      <c r="Z4" s="34" t="s">
        <v>83</v>
      </c>
      <c r="AA4" s="22"/>
    </row>
    <row r="5" spans="1:27" ht="15" customHeight="1">
      <c r="A5" s="28"/>
      <c r="B5" s="224" t="str">
        <f>IF(B3="","",IF(LOOKUP(B3,$W$9:$W$21,$Z$9:$Z$21)="","---",LOOKUP(B3,$W$9:$W$21,$Z$9:$Z$21)))</f>
        <v>Porto Flavia</v>
      </c>
      <c r="C5" s="225"/>
      <c r="D5" s="225"/>
      <c r="E5" s="226"/>
      <c r="F5" s="224" t="str">
        <f>IF(F3="","",IF(LOOKUP(F3,$W$9:$W$21,$Z$9:$Z$21)="","---",LOOKUP(F3,$W$9:$W$21,$Z$9:$Z$21)))</f>
        <v/>
      </c>
      <c r="G5" s="225"/>
      <c r="H5" s="225"/>
      <c r="I5" s="226"/>
      <c r="J5" s="382" t="str">
        <f>IF(J3="","",IF(LOOKUP(J3,$W$9:$W$21,$Z$9:$Z$21)="","---",LOOKUP(J3,$W$9:$W$21,$Z$9:$Z$21)))</f>
        <v/>
      </c>
      <c r="K5" s="225"/>
      <c r="L5" s="225"/>
      <c r="M5" s="226"/>
      <c r="N5" s="224" t="str">
        <f>IF(N3="","",IF(LOOKUP(N3,$W$9:$W$21,$Z$9:$Z$21)="","---",LOOKUP(N3,$W$9:$W$21,$Z$9:$Z$21)))</f>
        <v/>
      </c>
      <c r="O5" s="225"/>
      <c r="P5" s="225"/>
      <c r="Q5" s="226"/>
      <c r="R5" s="224" t="str">
        <f>IF(R3="","",IF(LOOKUP(R3,$W$9:$W$21,$Z$9:$Z$21)="","---",LOOKUP(R3,$W$9:$W$21,$Z$9:$Z$21)))</f>
        <v/>
      </c>
      <c r="S5" s="225"/>
      <c r="T5" s="225"/>
      <c r="U5" s="226"/>
      <c r="W5" s="25">
        <v>3</v>
      </c>
      <c r="X5" s="34" t="s">
        <v>281</v>
      </c>
      <c r="Y5" s="34" t="s">
        <v>139</v>
      </c>
      <c r="Z5" s="34" t="s">
        <v>139</v>
      </c>
      <c r="AA5" s="22"/>
    </row>
    <row r="6" spans="1:27" ht="20.25" customHeight="1">
      <c r="A6" s="28">
        <v>1700</v>
      </c>
      <c r="B6" s="29">
        <v>9</v>
      </c>
      <c r="C6" s="231" t="str">
        <f>IF(B6="","",LOOKUP(B6,$W$3:$W$21,$X$3:$X$21))</f>
        <v>Práctica Docentes IV (16 a 18 hs)</v>
      </c>
      <c r="D6" s="232"/>
      <c r="E6" s="233"/>
      <c r="F6" s="31"/>
      <c r="G6" s="231" t="str">
        <f>IF(F6="","",LOOKUP(F6,$W$3:$W$21,$X$3:$X$21))</f>
        <v/>
      </c>
      <c r="H6" s="232"/>
      <c r="I6" s="233"/>
      <c r="J6" s="29"/>
      <c r="K6" s="231" t="str">
        <f>IF(J6="","",LOOKUP(J6,$W$3:$W$21,$X$3:$X$21))</f>
        <v/>
      </c>
      <c r="L6" s="232"/>
      <c r="M6" s="233"/>
      <c r="N6" s="29">
        <v>3</v>
      </c>
      <c r="O6" s="231" t="str">
        <f>IF(N6="","",LOOKUP(N6,$W$3:$W$21,$X$3:$X$21))</f>
        <v>Lingüística y Gramática IV</v>
      </c>
      <c r="P6" s="232"/>
      <c r="Q6" s="233"/>
      <c r="R6" s="29"/>
      <c r="S6" s="231" t="str">
        <f>IF(R6="","",LOOKUP(R6,$W$3:$W$21,$X$3:$X$21))</f>
        <v/>
      </c>
      <c r="T6" s="232"/>
      <c r="U6" s="233"/>
      <c r="W6" s="25">
        <v>4</v>
      </c>
      <c r="X6" s="34" t="s">
        <v>282</v>
      </c>
      <c r="Y6" s="34" t="s">
        <v>111</v>
      </c>
      <c r="Z6" s="34" t="s">
        <v>111</v>
      </c>
      <c r="AA6" s="22"/>
    </row>
    <row r="7" spans="1:27" ht="15" customHeight="1">
      <c r="A7" s="28" t="s">
        <v>191</v>
      </c>
      <c r="B7" s="228" t="str">
        <f>IF(B6="","",LOOKUP(B6,$W$3:$W$21,$Y$3:$Y$21))</f>
        <v>Porto Flavia</v>
      </c>
      <c r="C7" s="223"/>
      <c r="D7" s="223"/>
      <c r="E7" s="229"/>
      <c r="F7" s="228" t="str">
        <f>IF(F6="","",LOOKUP(F6,$W$3:$W$21,$Y$3:$Y$21))</f>
        <v/>
      </c>
      <c r="G7" s="223"/>
      <c r="H7" s="223"/>
      <c r="I7" s="229"/>
      <c r="J7" s="228" t="str">
        <f>IF(J6="","",LOOKUP(J6,$W$3:$W$21,$Y$3:$Y$21))</f>
        <v/>
      </c>
      <c r="K7" s="223"/>
      <c r="L7" s="223"/>
      <c r="M7" s="229"/>
      <c r="N7" s="228" t="str">
        <f>IF(N6="","",LOOKUP(N6,$W$3:$W$21,$Y$3:$Y$21))</f>
        <v>Sampedro Barbara</v>
      </c>
      <c r="O7" s="223"/>
      <c r="P7" s="223"/>
      <c r="Q7" s="229"/>
      <c r="R7" s="228" t="str">
        <f>IF(R6="","",LOOKUP(R6,$W$3:$W$21,$Y$3:$Y$21))</f>
        <v/>
      </c>
      <c r="S7" s="223"/>
      <c r="T7" s="223"/>
      <c r="U7" s="229"/>
      <c r="W7" s="25">
        <v>5</v>
      </c>
      <c r="X7" s="34" t="s">
        <v>283</v>
      </c>
      <c r="Y7" s="34" t="s">
        <v>111</v>
      </c>
      <c r="Z7" s="34" t="s">
        <v>111</v>
      </c>
      <c r="AA7" s="22"/>
    </row>
    <row r="8" spans="1:27" ht="15" customHeight="1">
      <c r="A8" s="28">
        <v>1800</v>
      </c>
      <c r="B8" s="224" t="str">
        <f>IF(B6="","",IF(LOOKUP(B6,$W$9:$W$21,$Z$9:$Z$21)="","---",LOOKUP(B6,$W$9:$W$21,$Z$9:$Z$21)))</f>
        <v>Porto Flavia</v>
      </c>
      <c r="C8" s="225"/>
      <c r="D8" s="225"/>
      <c r="E8" s="226"/>
      <c r="F8" s="224" t="str">
        <f>IF(F6="","",IF(LOOKUP(F6,$W$9:$W$21,$Z$9:$Z$21)="","---",LOOKUP(F6,$W$9:$W$21,$Z$9:$Z$21)))</f>
        <v/>
      </c>
      <c r="G8" s="225"/>
      <c r="H8" s="225"/>
      <c r="I8" s="226"/>
      <c r="J8" s="224" t="str">
        <f>IF(J6="","",IF(LOOKUP(J6,$W$3:$W$21,$Z$3:$Z$21)="","---",LOOKUP(J6,$W$3:$W$21,$Z$3:$Z$21)))</f>
        <v/>
      </c>
      <c r="K8" s="225"/>
      <c r="L8" s="225"/>
      <c r="M8" s="226"/>
      <c r="N8" s="224" t="str">
        <f>IF(N6="","",IF(LOOKUP(N6,$W$3:$W$21,$Z$3:$Z$21)="","---",LOOKUP(N6,$W$3:$W$21,$Z$3:$Z$21)))</f>
        <v>Sampedro Barbara</v>
      </c>
      <c r="O8" s="225"/>
      <c r="P8" s="225"/>
      <c r="Q8" s="226"/>
      <c r="R8" s="224" t="str">
        <f>IF(R6="","",IF(LOOKUP(R6,$W$3:$W$21,$Z$3:$Z$21)="","---",LOOKUP(R6,$W$3:$W$21,$Z$3:$Z$21)))</f>
        <v/>
      </c>
      <c r="S8" s="225"/>
      <c r="T8" s="225"/>
      <c r="U8" s="226"/>
      <c r="W8" s="25">
        <v>6</v>
      </c>
      <c r="X8" s="34" t="s">
        <v>284</v>
      </c>
      <c r="Y8" s="34" t="s">
        <v>77</v>
      </c>
      <c r="Z8" s="34" t="s">
        <v>77</v>
      </c>
      <c r="AA8" s="22"/>
    </row>
    <row r="9" spans="1:27" ht="23.25" customHeight="1">
      <c r="A9" s="28">
        <v>1800</v>
      </c>
      <c r="B9" s="29">
        <v>2</v>
      </c>
      <c r="C9" s="231" t="str">
        <f>IF(B9="","",LOOKUP(B9,$W$3:$W$21,$X$3:$X$21))</f>
        <v>Op: Ingles II</v>
      </c>
      <c r="D9" s="232"/>
      <c r="E9" s="233"/>
      <c r="F9" s="29">
        <v>4</v>
      </c>
      <c r="G9" s="231" t="str">
        <f>IF(F9="","",LOOKUP(F9,$W$3:$W$21,$X$3:$X$21))</f>
        <v>Literatura Argentina</v>
      </c>
      <c r="H9" s="232"/>
      <c r="I9" s="233"/>
      <c r="J9" s="29">
        <v>4</v>
      </c>
      <c r="K9" s="231" t="str">
        <f>IF(J9="","",LOOKUP(J9,$W$3:$W$21,$X$3:$X$21))</f>
        <v>Literatura Argentina</v>
      </c>
      <c r="L9" s="232"/>
      <c r="M9" s="233"/>
      <c r="N9" s="29">
        <v>3</v>
      </c>
      <c r="O9" s="231" t="str">
        <f>IF(N9="","",LOOKUP(N9,$W$3:$W$21,$X$3:$X$21))</f>
        <v>Lingüística y Gramática IV</v>
      </c>
      <c r="P9" s="232"/>
      <c r="Q9" s="233"/>
      <c r="R9" s="29">
        <v>10</v>
      </c>
      <c r="S9" s="231" t="str">
        <f>IF(R9="","",LOOKUP(R9,$W$3:$W$21,$X$3:$X$21))</f>
        <v>Op: Tutorias y Orient. Esc.</v>
      </c>
      <c r="T9" s="232"/>
      <c r="U9" s="233"/>
      <c r="W9" s="25">
        <v>7</v>
      </c>
      <c r="X9" s="34" t="s">
        <v>285</v>
      </c>
      <c r="Y9" s="34" t="s">
        <v>37</v>
      </c>
      <c r="Z9" s="34" t="s">
        <v>37</v>
      </c>
      <c r="AA9" s="22"/>
    </row>
    <row r="10" spans="1:27" ht="15" customHeight="1">
      <c r="A10" s="37"/>
      <c r="B10" s="228" t="str">
        <f>IF(B9="","",LOOKUP(B9,$W$3:$W$21,$Y$3:$Y$21))</f>
        <v>Dominguez Romina</v>
      </c>
      <c r="C10" s="223"/>
      <c r="D10" s="223"/>
      <c r="E10" s="229"/>
      <c r="F10" s="228" t="str">
        <f>IF(F9="","",LOOKUP(F9,$W$3:$W$21,$Y$3:$Y$21))</f>
        <v>Perez Veronica</v>
      </c>
      <c r="G10" s="223"/>
      <c r="H10" s="223"/>
      <c r="I10" s="229"/>
      <c r="J10" s="228" t="str">
        <f>IF(J9="","",LOOKUP(J9,$W$3:$W$21,$Y$3:$Y$21))</f>
        <v>Perez Veronica</v>
      </c>
      <c r="K10" s="223"/>
      <c r="L10" s="223"/>
      <c r="M10" s="229"/>
      <c r="N10" s="228" t="str">
        <f>IF(N9="","",LOOKUP(N9,$W$3:$W$21,$Y$3:$Y$21))</f>
        <v>Sampedro Barbara</v>
      </c>
      <c r="O10" s="223"/>
      <c r="P10" s="223"/>
      <c r="Q10" s="229"/>
      <c r="R10" s="228" t="str">
        <f>IF(R9="","",LOOKUP(R9,$W$3:$W$21,$Y$3:$Y$21))</f>
        <v>Arriola Lorena</v>
      </c>
      <c r="S10" s="223"/>
      <c r="T10" s="223"/>
      <c r="U10" s="229"/>
      <c r="W10" s="25">
        <v>8</v>
      </c>
      <c r="X10" s="34" t="s">
        <v>286</v>
      </c>
      <c r="Y10" s="34" t="s">
        <v>29</v>
      </c>
      <c r="Z10" s="34" t="s">
        <v>29</v>
      </c>
      <c r="AA10" s="22"/>
    </row>
    <row r="11" spans="1:27" ht="15" customHeight="1">
      <c r="A11" s="28">
        <v>1900</v>
      </c>
      <c r="B11" s="224" t="str">
        <f>IF(B9="","",IF(LOOKUP(B9,$W$3:$W$21,$Z$3:$Z$21)="","---",LOOKUP(B9,$W$3:$W$21,$Z$3:$Z$21)))</f>
        <v>Dominguez Romina</v>
      </c>
      <c r="C11" s="225"/>
      <c r="D11" s="225"/>
      <c r="E11" s="226"/>
      <c r="F11" s="224" t="str">
        <f>IF(F9="","",IF(LOOKUP(F9,$W$3:$W$21,$Z$3:$Z$21)="","---",LOOKUP(F9,$W$3:$W$21,$Z$3:$Z$21)))</f>
        <v>Perez Veronica</v>
      </c>
      <c r="G11" s="225"/>
      <c r="H11" s="225"/>
      <c r="I11" s="226"/>
      <c r="J11" s="224" t="str">
        <f>IF(J9="","",IF(LOOKUP(J9,$W$3:$W$21,$Z$3:$Z$21)="","---",LOOKUP(J9,$W$3:$W$21,$Z$3:$Z$21)))</f>
        <v>Perez Veronica</v>
      </c>
      <c r="K11" s="225"/>
      <c r="L11" s="225"/>
      <c r="M11" s="226"/>
      <c r="N11" s="224" t="str">
        <f>IF(N9="","",IF(LOOKUP(N9,$W$3:$W$21,$Z$3:$Z$21)="","---",LOOKUP(N9,$W$3:$W$21,$Z$3:$Z$21)))</f>
        <v>Sampedro Barbara</v>
      </c>
      <c r="O11" s="225"/>
      <c r="P11" s="225"/>
      <c r="Q11" s="226"/>
      <c r="R11" s="224" t="str">
        <f>IF(R9="","",IF(LOOKUP(R9,$W$3:$W$21,$Z$3:$Z$21)="","---",LOOKUP(R9,$W$3:$W$21,$Z$3:$Z$21)))</f>
        <v>Tadeo Melina</v>
      </c>
      <c r="S11" s="225"/>
      <c r="T11" s="225"/>
      <c r="U11" s="226"/>
      <c r="W11" s="25">
        <v>9</v>
      </c>
      <c r="X11" s="34" t="s">
        <v>287</v>
      </c>
      <c r="Y11" s="34" t="s">
        <v>124</v>
      </c>
      <c r="Z11" s="34" t="s">
        <v>124</v>
      </c>
      <c r="AA11" s="22"/>
    </row>
    <row r="12" spans="1:27" ht="22.5" customHeight="1">
      <c r="A12" s="28">
        <v>1900</v>
      </c>
      <c r="B12" s="29">
        <v>2</v>
      </c>
      <c r="C12" s="231" t="str">
        <f>IF(B12="","",LOOKUP(B12,$W$3:$W$21,$X$3:$X$21))</f>
        <v>Op: Ingles II</v>
      </c>
      <c r="D12" s="232"/>
      <c r="E12" s="233"/>
      <c r="F12" s="29">
        <v>4</v>
      </c>
      <c r="G12" s="231" t="str">
        <f>IF(F12="","",LOOKUP(F12,$W$3:$W$21,$X$3:$X$21))</f>
        <v>Literatura Argentina</v>
      </c>
      <c r="H12" s="232"/>
      <c r="I12" s="233"/>
      <c r="J12" s="29">
        <v>4</v>
      </c>
      <c r="K12" s="231" t="str">
        <f>IF(J12="","",LOOKUP(J12,$W$3:$W$21,$X$3:$X$21))</f>
        <v>Literatura Argentina</v>
      </c>
      <c r="L12" s="232"/>
      <c r="M12" s="233"/>
      <c r="N12" s="29">
        <v>3</v>
      </c>
      <c r="O12" s="231" t="str">
        <f>IF(N12="","",LOOKUP(N12,$W$3:$W$21,$X$3:$X$21))</f>
        <v>Lingüística y Gramática IV</v>
      </c>
      <c r="P12" s="232"/>
      <c r="Q12" s="233"/>
      <c r="R12" s="29">
        <v>10</v>
      </c>
      <c r="S12" s="231" t="str">
        <f>IF(R12="","",LOOKUP(R12,$W$3:$W$21,$X$3:$X$21))</f>
        <v>Op: Tutorias y Orient. Esc.</v>
      </c>
      <c r="T12" s="232"/>
      <c r="U12" s="233"/>
      <c r="W12" s="32">
        <v>10</v>
      </c>
      <c r="X12" s="34" t="s">
        <v>288</v>
      </c>
      <c r="Y12" s="34" t="s">
        <v>42</v>
      </c>
      <c r="Z12" s="99" t="s">
        <v>456</v>
      </c>
      <c r="AA12" s="22"/>
    </row>
    <row r="13" spans="1:27" ht="15" customHeight="1">
      <c r="A13" s="28"/>
      <c r="B13" s="228" t="str">
        <f>IF(B12="","",LOOKUP(B12,$W$3:$W$21,$Y$3:$Y$21))</f>
        <v>Dominguez Romina</v>
      </c>
      <c r="C13" s="223"/>
      <c r="D13" s="223"/>
      <c r="E13" s="229"/>
      <c r="F13" s="228" t="str">
        <f>IF(F12="","",LOOKUP(F12,$W$3:$W$21,$Y$3:$Y$21))</f>
        <v>Perez Veronica</v>
      </c>
      <c r="G13" s="223"/>
      <c r="H13" s="223"/>
      <c r="I13" s="229"/>
      <c r="J13" s="228" t="str">
        <f>IF(J12="","",LOOKUP(J12,$W$3:$W$21,$Y$3:$Y$21))</f>
        <v>Perez Veronica</v>
      </c>
      <c r="K13" s="223"/>
      <c r="L13" s="223"/>
      <c r="M13" s="229"/>
      <c r="N13" s="228" t="str">
        <f>IF(N12="","",LOOKUP(N12,$W$3:$W$21,$Y$3:$Y$21))</f>
        <v>Sampedro Barbara</v>
      </c>
      <c r="O13" s="223"/>
      <c r="P13" s="223"/>
      <c r="Q13" s="229"/>
      <c r="R13" s="228" t="str">
        <f>IF(R12="","",LOOKUP(R12,$W$3:$W$21,$Y$3:$Y$21))</f>
        <v>Arriola Lorena</v>
      </c>
      <c r="S13" s="223"/>
      <c r="T13" s="223"/>
      <c r="U13" s="229"/>
      <c r="W13" s="25"/>
      <c r="X13" s="34"/>
      <c r="Y13" s="34"/>
      <c r="Z13" s="34"/>
      <c r="AA13" s="22"/>
    </row>
    <row r="14" spans="1:27" ht="15" customHeight="1">
      <c r="A14" s="28">
        <v>2000</v>
      </c>
      <c r="B14" s="224" t="str">
        <f>IF(B12="","",IF(LOOKUP(B12,$W$3:$W$21,$Z$3:$Z$21)="","---",LOOKUP(B12,$W$3:$W$21,$Z$3:$Z$21)))</f>
        <v>Dominguez Romina</v>
      </c>
      <c r="C14" s="225"/>
      <c r="D14" s="225"/>
      <c r="E14" s="226"/>
      <c r="F14" s="224" t="str">
        <f>IF(F12="","",IF(LOOKUP(F12,$W$3:$W$21,$Z$3:$Z$21)="","---",LOOKUP(F12,$W$3:$W$21,$Z$3:$Z$21)))</f>
        <v>Perez Veronica</v>
      </c>
      <c r="G14" s="225"/>
      <c r="H14" s="225"/>
      <c r="I14" s="226"/>
      <c r="J14" s="224" t="str">
        <f>IF(J12="","",IF(LOOKUP(J12,$W$3:$W$21,$Z$3:$Z$21)="","---",LOOKUP(J12,$W$3:$W$21,$Z$3:$Z$21)))</f>
        <v>Perez Veronica</v>
      </c>
      <c r="K14" s="225"/>
      <c r="L14" s="225"/>
      <c r="M14" s="226"/>
      <c r="N14" s="224" t="str">
        <f>IF(N12="","",IF(LOOKUP(N12,$W$3:$W$21,$Z$3:$Z$21)="","---",LOOKUP(N12,$W$3:$W$21,$Z$3:$Z$21)))</f>
        <v>Sampedro Barbara</v>
      </c>
      <c r="O14" s="225"/>
      <c r="P14" s="225"/>
      <c r="Q14" s="226"/>
      <c r="R14" s="224" t="str">
        <f>IF(R12="","",IF(LOOKUP(R12,$W$3:$W$21,$Z$3:$Z$21)="","---",LOOKUP(R12,$W$3:$W$21,$Z$3:$Z$21)))</f>
        <v>Tadeo Melina</v>
      </c>
      <c r="S14" s="225"/>
      <c r="T14" s="225"/>
      <c r="U14" s="226"/>
      <c r="W14" s="25"/>
      <c r="X14" s="35"/>
      <c r="Y14" s="34"/>
      <c r="Z14" s="34"/>
      <c r="AA14" s="22"/>
    </row>
    <row r="15" spans="1:27" ht="21" customHeight="1">
      <c r="A15" s="28">
        <v>2010</v>
      </c>
      <c r="B15" s="29">
        <v>6</v>
      </c>
      <c r="C15" s="231" t="str">
        <f>IF(B15="","",LOOKUP(B15,$W$3:$W$21,$X$3:$X$21))</f>
        <v>Sem.: Lit. y otros Leng. Artíst.</v>
      </c>
      <c r="D15" s="232"/>
      <c r="E15" s="233"/>
      <c r="F15" s="29">
        <v>5</v>
      </c>
      <c r="G15" s="231" t="str">
        <f>IF(F15="","",LOOKUP(F15,$W$3:$W$21,$X$3:$X$21))</f>
        <v>Sociolingüística</v>
      </c>
      <c r="H15" s="232"/>
      <c r="I15" s="233"/>
      <c r="J15" s="29">
        <v>8</v>
      </c>
      <c r="K15" s="231" t="str">
        <f>IF(J15="","",LOOKUP(J15,$W$3:$W$21,$X$3:$X$21))</f>
        <v>EDI (Lit y Periodismo)</v>
      </c>
      <c r="L15" s="232"/>
      <c r="M15" s="233"/>
      <c r="N15" s="29">
        <v>1</v>
      </c>
      <c r="O15" s="231" t="str">
        <f>IF(N15="","",LOOKUP(N15,$W$3:$W$21,$X$3:$X$21))</f>
        <v>Análisis Interv. Sit. Conv. Esc.</v>
      </c>
      <c r="P15" s="232"/>
      <c r="Q15" s="233"/>
      <c r="R15" s="29">
        <v>7</v>
      </c>
      <c r="S15" s="231" t="str">
        <f>IF(R15="","",LOOKUP(R15,$W$3:$W$21,$X$3:$X$21))</f>
        <v>Did. de la Lengua y Literatura III</v>
      </c>
      <c r="T15" s="232"/>
      <c r="U15" s="233"/>
      <c r="W15" s="25"/>
      <c r="X15" s="35"/>
      <c r="Y15" s="34"/>
      <c r="Z15" s="34"/>
      <c r="AA15" s="22"/>
    </row>
    <row r="16" spans="1:27" ht="15" customHeight="1">
      <c r="A16" s="37"/>
      <c r="B16" s="228" t="str">
        <f>IF(B15="","",LOOKUP(B15,$W$3:$W$21,$Y$3:$Y$21))</f>
        <v>Dawidiuk Luciano</v>
      </c>
      <c r="C16" s="223"/>
      <c r="D16" s="223"/>
      <c r="E16" s="229"/>
      <c r="F16" s="228" t="str">
        <f>IF(F15="","",LOOKUP(F15,$W$3:$W$21,$Y$3:$Y$21))</f>
        <v>Perez Veronica</v>
      </c>
      <c r="G16" s="223"/>
      <c r="H16" s="223"/>
      <c r="I16" s="229"/>
      <c r="J16" s="228" t="str">
        <f>IF(J15="","",LOOKUP(J15,$W$3:$W$21,$Y$3:$Y$21))</f>
        <v>Antonucci Solange</v>
      </c>
      <c r="K16" s="223"/>
      <c r="L16" s="223"/>
      <c r="M16" s="229"/>
      <c r="N16" s="228" t="str">
        <f>IF(N15="","",LOOKUP(N15,$W$3:$W$21,$Y$3:$Y$21))</f>
        <v>Rodriguez Fernanda</v>
      </c>
      <c r="O16" s="223"/>
      <c r="P16" s="223"/>
      <c r="Q16" s="229"/>
      <c r="R16" s="228" t="str">
        <f>IF(R15="","",LOOKUP(R15,$W$3:$W$21,$Y$3:$Y$21))</f>
        <v>Benitez Laura</v>
      </c>
      <c r="S16" s="223"/>
      <c r="T16" s="223"/>
      <c r="U16" s="229"/>
      <c r="W16" s="25"/>
      <c r="X16" s="35"/>
      <c r="Y16" s="34"/>
      <c r="Z16" s="34"/>
      <c r="AA16" s="22"/>
    </row>
    <row r="17" spans="1:27" ht="15" customHeight="1">
      <c r="A17" s="28">
        <v>2110</v>
      </c>
      <c r="B17" s="224" t="str">
        <f>IF(B15="","",IF(LOOKUP(B15,$W$3:$W$21,$Z$3:$Z$21)="","---",LOOKUP(B15,$W$3:$W$21,$Z$3:$Z$21)))</f>
        <v>Dawidiuk Luciano</v>
      </c>
      <c r="C17" s="225"/>
      <c r="D17" s="225"/>
      <c r="E17" s="226"/>
      <c r="F17" s="224" t="str">
        <f>IF(F15="","",IF(LOOKUP(F15,$W$3:$W$21,$Z$3:$Z$21)="","---",LOOKUP(F15,$W$3:$W$21,$Z$3:$Z$21)))</f>
        <v>Perez Veronica</v>
      </c>
      <c r="G17" s="225"/>
      <c r="H17" s="225"/>
      <c r="I17" s="226"/>
      <c r="J17" s="224" t="str">
        <f>IF(J15="","",IF(LOOKUP(J15,$W$3:$W$21,$Z$3:$Z$21)="","---",LOOKUP(J15,$W$3:$W$21,$Z$3:$Z$21)))</f>
        <v>Antonucci Solange</v>
      </c>
      <c r="K17" s="225"/>
      <c r="L17" s="225"/>
      <c r="M17" s="226"/>
      <c r="N17" s="224" t="str">
        <f>IF(N15="","",IF(LOOKUP(N15,$W$3:$W$21,$Z$3:$Z$21)="","---",LOOKUP(N15,$W$3:$W$21,$Z$3:$Z$21)))</f>
        <v>Rodriguez Fernanda</v>
      </c>
      <c r="O17" s="225"/>
      <c r="P17" s="225"/>
      <c r="Q17" s="226"/>
      <c r="R17" s="224" t="str">
        <f>IF(R15="","",IF(LOOKUP(R15,$W$3:$W$21,$Z$3:$Z$21)="","---",LOOKUP(R15,$W$3:$W$21,$Z$3:$Z$21)))</f>
        <v>Benitez Laura</v>
      </c>
      <c r="S17" s="225"/>
      <c r="T17" s="225"/>
      <c r="U17" s="226"/>
      <c r="W17" s="25"/>
      <c r="X17" s="35"/>
      <c r="Y17" s="34"/>
      <c r="Z17" s="34"/>
      <c r="AA17" s="22"/>
    </row>
    <row r="18" spans="1:27" ht="24.75" customHeight="1">
      <c r="A18" s="28">
        <v>2110</v>
      </c>
      <c r="B18" s="29">
        <v>6</v>
      </c>
      <c r="C18" s="231" t="str">
        <f>IF(B18="","",LOOKUP(B18,$W$3:$W$21,$X$3:$X$21))</f>
        <v>Sem.: Lit. y otros Leng. Artíst.</v>
      </c>
      <c r="D18" s="232"/>
      <c r="E18" s="233"/>
      <c r="F18" s="29">
        <v>5</v>
      </c>
      <c r="G18" s="231" t="str">
        <f>IF(F18="","",LOOKUP(F18,$W$3:$W$21,$X$3:$X$21))</f>
        <v>Sociolingüística</v>
      </c>
      <c r="H18" s="232"/>
      <c r="I18" s="233"/>
      <c r="J18" s="29">
        <v>8</v>
      </c>
      <c r="K18" s="231" t="str">
        <f>IF(J18="","",LOOKUP(J18,$W$3:$W$21,$X$3:$X$21))</f>
        <v>EDI (Lit y Periodismo)</v>
      </c>
      <c r="L18" s="232"/>
      <c r="M18" s="233"/>
      <c r="N18" s="29">
        <v>1</v>
      </c>
      <c r="O18" s="231" t="str">
        <f>IF(N18="","",LOOKUP(N18,$W$3:$W$21,$X$3:$X$21))</f>
        <v>Análisis Interv. Sit. Conv. Esc.</v>
      </c>
      <c r="P18" s="232"/>
      <c r="Q18" s="233"/>
      <c r="R18" s="29">
        <v>7</v>
      </c>
      <c r="S18" s="231" t="str">
        <f>IF(R18="","",LOOKUP(R18,$W$3:$W$21,$X$3:$X$21))</f>
        <v>Did. de la Lengua y Literatura III</v>
      </c>
      <c r="T18" s="232"/>
      <c r="U18" s="233"/>
      <c r="W18" s="25"/>
      <c r="X18" s="35"/>
      <c r="Y18" s="34"/>
      <c r="Z18" s="34"/>
      <c r="AA18" s="22"/>
    </row>
    <row r="19" spans="1:27" ht="15" customHeight="1">
      <c r="A19" s="37"/>
      <c r="B19" s="228" t="str">
        <f>IF(B18="","",LOOKUP(B18,$W$3:$W$21,$Y$3:$Y$21))</f>
        <v>Dawidiuk Luciano</v>
      </c>
      <c r="C19" s="223"/>
      <c r="D19" s="223"/>
      <c r="E19" s="229"/>
      <c r="F19" s="228" t="str">
        <f>IF(F18="","",LOOKUP(F18,$W$3:$W$21,$Y$3:$Y$21))</f>
        <v>Perez Veronica</v>
      </c>
      <c r="G19" s="223"/>
      <c r="H19" s="223"/>
      <c r="I19" s="229"/>
      <c r="J19" s="228" t="str">
        <f>IF(J18="","",LOOKUP(J18,$W$3:$W$21,$Y$3:$Y$21))</f>
        <v>Antonucci Solange</v>
      </c>
      <c r="K19" s="223"/>
      <c r="L19" s="223"/>
      <c r="M19" s="229"/>
      <c r="N19" s="228" t="str">
        <f>IF(N18="","",LOOKUP(N18,$W$3:$W$21,$Y$3:$Y$21))</f>
        <v>Rodriguez Fernanda</v>
      </c>
      <c r="O19" s="223"/>
      <c r="P19" s="223"/>
      <c r="Q19" s="229"/>
      <c r="R19" s="228" t="str">
        <f>IF(R18="","",LOOKUP(R18,$W$3:$W$21,$Y$3:$Y$21))</f>
        <v>Benitez Laura</v>
      </c>
      <c r="S19" s="223"/>
      <c r="T19" s="223"/>
      <c r="U19" s="229"/>
      <c r="W19" s="25"/>
      <c r="X19" s="46"/>
      <c r="Y19" s="47"/>
      <c r="Z19" s="47"/>
      <c r="AA19" s="22"/>
    </row>
    <row r="20" spans="1:27" ht="15" customHeight="1">
      <c r="A20" s="28">
        <v>2210</v>
      </c>
      <c r="B20" s="224" t="str">
        <f>IF(B18="","",IF(LOOKUP(B18,$W$3:$W$21,$Z$3:$Z$21)="","---",LOOKUP(B18,$W$3:$W$21,$Z$3:$Z$21)))</f>
        <v>Dawidiuk Luciano</v>
      </c>
      <c r="C20" s="225"/>
      <c r="D20" s="225"/>
      <c r="E20" s="226"/>
      <c r="F20" s="224" t="str">
        <f>IF(F18="","",IF(LOOKUP(F18,$W$3:$W$21,$Z$3:$Z$21)="","---",LOOKUP(F18,$W$3:$W$21,$Z$3:$Z$21)))</f>
        <v>Perez Veronica</v>
      </c>
      <c r="G20" s="225"/>
      <c r="H20" s="225"/>
      <c r="I20" s="226"/>
      <c r="J20" s="224" t="str">
        <f>IF(J18="","",IF(LOOKUP(J18,$W$3:$W$21,$Z$3:$Z$21)="","---",LOOKUP(J18,$W$3:$W$21,$Z$3:$Z$21)))</f>
        <v>Antonucci Solange</v>
      </c>
      <c r="K20" s="225"/>
      <c r="L20" s="225"/>
      <c r="M20" s="226"/>
      <c r="N20" s="224" t="str">
        <f>IF(N18="","",IF(LOOKUP(N18,$W$3:$W$21,$Z$3:$Z$21)="","---",LOOKUP(N18,$W$3:$W$21,$Z$3:$Z$21)))</f>
        <v>Rodriguez Fernanda</v>
      </c>
      <c r="O20" s="225"/>
      <c r="P20" s="225"/>
      <c r="Q20" s="226"/>
      <c r="R20" s="224" t="str">
        <f>IF(R18="","",IF(LOOKUP(R18,$W$3:$W$21,$Z$3:$Z$21)="","---",LOOKUP(R18,$W$3:$W$21,$Z$3:$Z$21)))</f>
        <v>Benitez Laura</v>
      </c>
      <c r="S20" s="225"/>
      <c r="T20" s="225"/>
      <c r="U20" s="226"/>
      <c r="W20" s="25"/>
      <c r="X20" s="46"/>
      <c r="Y20" s="47"/>
      <c r="Z20" s="47"/>
      <c r="AA20" s="22"/>
    </row>
    <row r="21" spans="1:27" ht="15" customHeight="1">
      <c r="B21" s="48"/>
      <c r="C21" s="48"/>
      <c r="D21" s="48"/>
      <c r="E21" s="49"/>
      <c r="F21" s="49"/>
      <c r="G21" s="49"/>
      <c r="H21" s="49"/>
      <c r="I21" s="49"/>
      <c r="J21" s="49"/>
      <c r="K21" s="49"/>
      <c r="L21" s="49"/>
      <c r="M21" s="49"/>
      <c r="N21" s="49"/>
      <c r="O21" s="49"/>
      <c r="P21" s="49"/>
      <c r="Q21" s="50"/>
      <c r="R21" s="50"/>
      <c r="S21" s="50"/>
      <c r="T21" s="50"/>
      <c r="U21" s="50"/>
      <c r="W21" s="25"/>
      <c r="X21" s="46"/>
      <c r="Y21" s="47"/>
      <c r="Z21" s="47"/>
      <c r="AA21" s="22"/>
    </row>
    <row r="22" spans="1:27" ht="12.75" customHeight="1"/>
    <row r="23" spans="1:27" ht="12.75" customHeight="1"/>
    <row r="24" spans="1:27" ht="12.75" customHeight="1"/>
    <row r="25" spans="1:27" ht="12.75" customHeight="1"/>
    <row r="26" spans="1:27" ht="12.75" customHeight="1"/>
    <row r="27" spans="1:27" ht="12.75" customHeight="1"/>
    <row r="28" spans="1:27" ht="12.75" customHeight="1"/>
    <row r="29" spans="1:27" ht="12.75" customHeight="1"/>
    <row r="30" spans="1:27" ht="12.75" customHeight="1"/>
    <row r="31" spans="1:27" ht="12.75" customHeight="1"/>
    <row r="32" spans="1:27"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row r="186" ht="12.75"/>
    <row r="187" ht="12.75"/>
    <row r="188" ht="12.75"/>
    <row r="189" ht="12.75"/>
    <row r="190" ht="12.75"/>
    <row r="191" ht="12.75"/>
    <row r="192" ht="12.75"/>
    <row r="193" ht="12.75"/>
    <row r="194" ht="12.75"/>
    <row r="195" ht="12.75"/>
    <row r="196" ht="12.75"/>
    <row r="197" ht="12.75"/>
    <row r="198" ht="12.75"/>
    <row r="199" ht="12.75"/>
    <row r="200" ht="12.75"/>
    <row r="201" ht="12.75"/>
    <row r="202" ht="12.75"/>
    <row r="203" ht="12.75"/>
    <row r="204" ht="12.75"/>
    <row r="205" ht="12.75"/>
    <row r="206" ht="12.75"/>
    <row r="207" ht="12.75"/>
    <row r="208" ht="12.75"/>
    <row r="209" ht="12.75"/>
    <row r="210" ht="12.75"/>
    <row r="211" ht="12.75"/>
    <row r="212" ht="12.75"/>
    <row r="213" ht="12.75"/>
    <row r="214" ht="12.75"/>
    <row r="215" ht="12.75"/>
    <row r="216" ht="12.75"/>
    <row r="217" ht="12.75"/>
    <row r="218" ht="12.75"/>
    <row r="219" ht="12.75"/>
    <row r="220" ht="12.75"/>
    <row r="221" ht="12.75"/>
    <row r="222" ht="12.75"/>
    <row r="223" ht="12.75"/>
    <row r="224" ht="12.75"/>
    <row r="225" ht="12.75"/>
    <row r="226" ht="12.75"/>
    <row r="227" ht="12.75"/>
    <row r="228" ht="12.75"/>
    <row r="229" ht="12.75"/>
    <row r="230" ht="12.75"/>
    <row r="231" ht="12.75"/>
    <row r="232" ht="12.75"/>
    <row r="233" ht="12.75"/>
    <row r="234" ht="12.75"/>
    <row r="235" ht="12.75"/>
    <row r="236" ht="12.75"/>
    <row r="237" ht="12.75"/>
    <row r="238" ht="12.75"/>
    <row r="239" ht="12.75"/>
    <row r="240" ht="12.75"/>
    <row r="241" ht="12.75"/>
    <row r="242" ht="12.75"/>
    <row r="243" ht="12.75"/>
    <row r="244" ht="12.75"/>
    <row r="245" ht="12.75"/>
    <row r="246" ht="12.75"/>
    <row r="247" ht="12.75"/>
    <row r="248" ht="12.75"/>
    <row r="249" ht="12.75"/>
    <row r="250" ht="12.75"/>
    <row r="251" ht="12.75"/>
    <row r="252" ht="12.75"/>
    <row r="253" ht="12.75"/>
    <row r="254" ht="12.75"/>
    <row r="255" ht="12.75"/>
    <row r="256" ht="12.75"/>
    <row r="257" ht="12.75"/>
    <row r="258" ht="12.75"/>
    <row r="259" ht="12.75"/>
    <row r="260" ht="12.75"/>
    <row r="261" ht="12.75"/>
    <row r="262" ht="12.75"/>
    <row r="263" ht="12.75"/>
    <row r="264" ht="12.75"/>
    <row r="265" ht="12.75"/>
    <row r="266" ht="12.75"/>
    <row r="267" ht="12.75"/>
    <row r="268" ht="12.75"/>
    <row r="269" ht="12.75"/>
    <row r="270" ht="12.75"/>
    <row r="271" ht="12.75"/>
    <row r="272" ht="12.75"/>
    <row r="273" ht="12.75"/>
    <row r="274" ht="12.75"/>
    <row r="275" ht="12.75"/>
    <row r="276" ht="12.75"/>
    <row r="277" ht="12.75"/>
    <row r="278" ht="12.75"/>
    <row r="279" ht="12.75"/>
    <row r="280" ht="12.75"/>
    <row r="281" ht="12.75"/>
    <row r="282" ht="12.75"/>
    <row r="283" ht="12.75"/>
    <row r="284" ht="12.75"/>
    <row r="285" ht="12.75"/>
    <row r="286" ht="12.75"/>
    <row r="287" ht="12.75"/>
    <row r="288" ht="12.75"/>
    <row r="289" ht="12.75"/>
    <row r="290" ht="12.75"/>
    <row r="291" ht="12.75"/>
    <row r="292" ht="12.75"/>
    <row r="293" ht="12.75"/>
    <row r="294" ht="12.75"/>
    <row r="295" ht="12.75"/>
    <row r="296" ht="12.75"/>
    <row r="297" ht="12.75"/>
    <row r="298" ht="12.75"/>
    <row r="299" ht="12.75"/>
    <row r="300" ht="12.75"/>
    <row r="301" ht="12.75"/>
    <row r="302" ht="12.75"/>
    <row r="303" ht="12.75"/>
    <row r="304" ht="12.75"/>
    <row r="305" ht="12.75"/>
    <row r="306" ht="12.75"/>
    <row r="307" ht="12.75"/>
    <row r="308" ht="12.75"/>
    <row r="309" ht="12.75"/>
    <row r="310" ht="12.75"/>
    <row r="311" ht="12.75"/>
    <row r="312" ht="12.75"/>
    <row r="313" ht="12.75"/>
    <row r="314" ht="12.75"/>
    <row r="315" ht="12.75"/>
    <row r="316" ht="12.75"/>
    <row r="317" ht="12.75"/>
    <row r="318" ht="12.75"/>
    <row r="319" ht="12.75"/>
    <row r="320" ht="12.75"/>
    <row r="321" ht="12.75"/>
    <row r="322" ht="12.75"/>
    <row r="323" ht="12.75"/>
    <row r="324" ht="12.75"/>
    <row r="325" ht="12.75"/>
    <row r="326" ht="12.75"/>
    <row r="327" ht="12.75"/>
    <row r="328" ht="12.75"/>
    <row r="329" ht="12.75"/>
    <row r="330" ht="12.75"/>
    <row r="331" ht="12.75"/>
    <row r="332" ht="12.75"/>
    <row r="333" ht="12.75"/>
    <row r="334" ht="12.75"/>
    <row r="335" ht="12.75"/>
    <row r="336" ht="12.75"/>
    <row r="337" ht="12.75"/>
    <row r="338" ht="12.75"/>
    <row r="339" ht="12.75"/>
    <row r="340" ht="12.75"/>
    <row r="341" ht="12.75"/>
    <row r="342" ht="12.75"/>
    <row r="343" ht="12.75"/>
    <row r="344" ht="12.75"/>
    <row r="345" ht="12.75"/>
    <row r="346" ht="12.75"/>
    <row r="347" ht="12.75"/>
    <row r="348" ht="12.75"/>
    <row r="349" ht="12.75"/>
    <row r="350" ht="12.75"/>
    <row r="351" ht="12.75"/>
    <row r="352" ht="12.75"/>
    <row r="353" ht="12.75"/>
    <row r="354" ht="12.75"/>
    <row r="355" ht="12.75"/>
    <row r="356" ht="12.75"/>
    <row r="357" ht="12.75"/>
    <row r="358" ht="12.75"/>
    <row r="359" ht="12.75"/>
    <row r="360" ht="12.75"/>
    <row r="361" ht="12.75"/>
    <row r="362" ht="12.75"/>
    <row r="363" ht="12.75"/>
    <row r="364" ht="12.75"/>
    <row r="365" ht="12.75"/>
    <row r="366" ht="12.75"/>
    <row r="367" ht="12.75"/>
    <row r="368" ht="12.75"/>
    <row r="369" ht="12.75"/>
    <row r="370" ht="12.75"/>
    <row r="371" ht="12.75"/>
    <row r="372" ht="12.75"/>
    <row r="373" ht="12.75"/>
    <row r="374" ht="12.75"/>
    <row r="375" ht="12.75"/>
    <row r="376" ht="12.75"/>
    <row r="377" ht="12.75"/>
    <row r="378" ht="12.75"/>
    <row r="379" ht="12.75"/>
    <row r="380" ht="12.75"/>
    <row r="381" ht="12.75"/>
    <row r="382" ht="12.75"/>
    <row r="383" ht="12.75"/>
    <row r="384" ht="12.75"/>
    <row r="385" ht="12.75"/>
    <row r="386" ht="12.75"/>
    <row r="387" ht="12.75"/>
    <row r="388" ht="12.75"/>
    <row r="389" ht="12.75"/>
    <row r="390" ht="12.75"/>
    <row r="391" ht="12.75"/>
    <row r="392" ht="12.75"/>
    <row r="393" ht="12.75"/>
    <row r="394" ht="12.75"/>
    <row r="395" ht="12.75"/>
    <row r="396" ht="12.75"/>
    <row r="397" ht="12.75"/>
    <row r="398" ht="12.75"/>
    <row r="399" ht="12.75"/>
    <row r="400" ht="12.75"/>
    <row r="401" ht="12.75"/>
    <row r="402" ht="12.75"/>
    <row r="403" ht="12.75"/>
    <row r="404" ht="12.75"/>
    <row r="405" ht="12.75"/>
    <row r="406" ht="12.75"/>
    <row r="407" ht="12.75"/>
    <row r="408" ht="12.75"/>
    <row r="409" ht="12.75"/>
    <row r="410" ht="12.75"/>
    <row r="411" ht="12.75"/>
    <row r="412" ht="12.75"/>
    <row r="413" ht="12.75"/>
    <row r="414" ht="12.75"/>
    <row r="415" ht="12.75"/>
    <row r="416" ht="12.75"/>
    <row r="417" ht="12.75"/>
    <row r="418" ht="12.75"/>
    <row r="419" ht="12.75"/>
    <row r="420" ht="12.75"/>
    <row r="421" ht="12.75"/>
    <row r="422" ht="12.75"/>
    <row r="423" ht="12.75"/>
    <row r="424" ht="12.75"/>
    <row r="425" ht="12.75"/>
    <row r="426" ht="12.75"/>
    <row r="427" ht="12.75"/>
    <row r="428" ht="12.75"/>
    <row r="429" ht="12.75"/>
    <row r="430" ht="12.75"/>
    <row r="431" ht="12.75"/>
    <row r="432" ht="12.75"/>
    <row r="433" ht="12.75"/>
    <row r="434" ht="12.75"/>
    <row r="435" ht="12.75"/>
    <row r="436" ht="12.75"/>
    <row r="437" ht="12.75"/>
    <row r="438" ht="12.75"/>
    <row r="439" ht="12.75"/>
    <row r="440" ht="12.75"/>
    <row r="441" ht="12.75"/>
    <row r="442" ht="12.75"/>
    <row r="443" ht="12.75"/>
    <row r="444" ht="12.75"/>
    <row r="445" ht="12.75"/>
    <row r="446" ht="12.75"/>
    <row r="447" ht="12.75"/>
    <row r="448" ht="12.75"/>
    <row r="449" ht="12.75"/>
    <row r="450" ht="12.75"/>
    <row r="451" ht="12.75"/>
    <row r="452" ht="12.75"/>
    <row r="453" ht="12.75"/>
    <row r="454" ht="12.75"/>
    <row r="455" ht="12.75"/>
    <row r="456" ht="12.75"/>
    <row r="457" ht="12.75"/>
    <row r="458" ht="12.75"/>
    <row r="459" ht="12.75"/>
    <row r="460" ht="12.75"/>
    <row r="461" ht="12.75"/>
    <row r="462" ht="12.75"/>
    <row r="463" ht="12.75"/>
    <row r="464" ht="12.75"/>
    <row r="465" ht="12.75"/>
    <row r="466" ht="12.75"/>
    <row r="467" ht="12.75"/>
    <row r="468" ht="12.75"/>
    <row r="469" ht="12.75"/>
    <row r="470" ht="12.75"/>
    <row r="471" ht="12.75"/>
    <row r="472" ht="12.75"/>
    <row r="473" ht="12.75"/>
    <row r="474" ht="12.75"/>
    <row r="475" ht="12.75"/>
    <row r="476" ht="12.75"/>
    <row r="477" ht="12.75"/>
    <row r="478" ht="12.75"/>
    <row r="479" ht="12.75"/>
    <row r="480" ht="12.75"/>
    <row r="481" ht="12.75"/>
    <row r="482" ht="12.75"/>
    <row r="483" ht="12.75"/>
    <row r="484" ht="12.75"/>
    <row r="485" ht="12.75"/>
    <row r="486" ht="12.75"/>
    <row r="487" ht="12.75"/>
    <row r="488" ht="12.75"/>
    <row r="489" ht="12.75"/>
    <row r="490" ht="12.75"/>
    <row r="491" ht="12.75"/>
    <row r="492" ht="12.75"/>
    <row r="493" ht="12.75"/>
    <row r="494" ht="12.75"/>
    <row r="495" ht="12.75"/>
    <row r="496" ht="12.75"/>
    <row r="497" ht="12.75"/>
    <row r="498" ht="12.75"/>
    <row r="499" ht="12.75"/>
    <row r="500" ht="12.75"/>
    <row r="501" ht="12.75"/>
    <row r="502" ht="12.75"/>
    <row r="503" ht="12.75"/>
    <row r="504" ht="12.75"/>
    <row r="505" ht="12.75"/>
    <row r="506" ht="12.75"/>
    <row r="507" ht="12.75"/>
    <row r="508" ht="12.75"/>
    <row r="509" ht="12.75"/>
    <row r="510" ht="12.75"/>
    <row r="511" ht="12.75"/>
    <row r="512" ht="12.75"/>
    <row r="513" ht="12.75"/>
    <row r="514" ht="12.75"/>
    <row r="515" ht="12.75"/>
    <row r="516" ht="12.75"/>
    <row r="517" ht="12.75"/>
    <row r="518" ht="12.75"/>
    <row r="519" ht="12.75"/>
    <row r="520" ht="12.75"/>
    <row r="521" ht="12.75"/>
    <row r="522" ht="12.75"/>
    <row r="523" ht="12.75"/>
    <row r="524" ht="12.75"/>
    <row r="525" ht="12.75"/>
    <row r="526" ht="12.75"/>
    <row r="527" ht="12.75"/>
    <row r="528" ht="12.75"/>
    <row r="529" ht="12.75"/>
    <row r="530" ht="12.75"/>
    <row r="531" ht="12.75"/>
    <row r="532" ht="12.75"/>
    <row r="533" ht="12.75"/>
    <row r="534" ht="12.75"/>
    <row r="535" ht="12.75"/>
    <row r="536" ht="12.75"/>
    <row r="537" ht="12.75"/>
    <row r="538" ht="12.75"/>
    <row r="539" ht="12.75"/>
    <row r="540" ht="12.75"/>
    <row r="541" ht="12.75"/>
    <row r="542" ht="12.75"/>
    <row r="543" ht="12.75"/>
    <row r="544" ht="12.75"/>
    <row r="545" ht="12.75"/>
    <row r="546" ht="12.75"/>
    <row r="547" ht="12.75"/>
    <row r="548" ht="12.75"/>
    <row r="549" ht="12.75"/>
    <row r="550" ht="12.75"/>
    <row r="551" ht="12.75"/>
    <row r="552" ht="12.75"/>
    <row r="553" ht="12.75"/>
    <row r="554" ht="12.75"/>
    <row r="555" ht="12.75"/>
    <row r="556" ht="12.75"/>
    <row r="557" ht="12.75"/>
    <row r="558" ht="12.75"/>
    <row r="559" ht="12.75"/>
    <row r="560" ht="12.75"/>
    <row r="561" ht="12.75"/>
    <row r="562" ht="12.75"/>
    <row r="563" ht="12.75"/>
    <row r="564" ht="12.75"/>
    <row r="565" ht="12.75"/>
    <row r="566" ht="12.75"/>
    <row r="567" ht="12.75"/>
    <row r="568" ht="12.75"/>
    <row r="569" ht="12.75"/>
    <row r="570" ht="12.75"/>
    <row r="571" ht="12.75"/>
    <row r="572" ht="12.75"/>
    <row r="573" ht="12.75"/>
    <row r="574" ht="12.75"/>
    <row r="575" ht="12.75"/>
    <row r="576" ht="12.75"/>
    <row r="577" ht="12.75"/>
    <row r="578" ht="12.75"/>
    <row r="579" ht="12.75"/>
    <row r="580" ht="12.75"/>
    <row r="581" ht="12.75"/>
    <row r="582" ht="12.75"/>
    <row r="583" ht="12.75"/>
    <row r="584" ht="12.75"/>
    <row r="585" ht="12.75"/>
    <row r="586" ht="12.75"/>
    <row r="587" ht="12.75"/>
    <row r="588" ht="12.75"/>
    <row r="589" ht="12.75"/>
    <row r="590" ht="12.75"/>
    <row r="591" ht="12.75"/>
    <row r="592" ht="12.75"/>
    <row r="593" ht="12.75"/>
    <row r="594" ht="12.75"/>
    <row r="595" ht="12.75"/>
    <row r="596" ht="12.75"/>
    <row r="597" ht="12.75"/>
    <row r="598" ht="12.75"/>
    <row r="599" ht="12.75"/>
    <row r="600" ht="12.75"/>
    <row r="601" ht="12.75"/>
    <row r="602" ht="12.75"/>
    <row r="603" ht="12.75"/>
    <row r="604" ht="12.75"/>
    <row r="605" ht="12.75"/>
    <row r="606" ht="12.75"/>
    <row r="607" ht="12.75"/>
    <row r="608" ht="12.75"/>
    <row r="609" ht="12.75"/>
    <row r="610" ht="12.75"/>
    <row r="611" ht="12.75"/>
    <row r="612" ht="12.75"/>
    <row r="613" ht="12.75"/>
    <row r="614" ht="12.75"/>
    <row r="615" ht="12.75"/>
    <row r="616" ht="12.75"/>
    <row r="617" ht="12.75"/>
    <row r="618" ht="12.75"/>
    <row r="619" ht="12.75"/>
    <row r="620" ht="12.75"/>
    <row r="621" ht="12.75"/>
    <row r="622" ht="12.75"/>
    <row r="623" ht="12.75"/>
    <row r="624" ht="12.75"/>
    <row r="625" ht="12.75"/>
    <row r="626" ht="12.75"/>
    <row r="627" ht="12.75"/>
    <row r="628" ht="12.75"/>
    <row r="629" ht="12.75"/>
    <row r="630" ht="12.75"/>
    <row r="631" ht="12.75"/>
    <row r="632" ht="12.75"/>
    <row r="633" ht="12.75"/>
    <row r="634" ht="12.75"/>
    <row r="635" ht="12.75"/>
    <row r="636" ht="12.75"/>
    <row r="637" ht="12.75"/>
    <row r="638" ht="12.75"/>
    <row r="639" ht="12.75"/>
    <row r="640" ht="12.75"/>
    <row r="641" ht="12.75"/>
    <row r="642" ht="12.75"/>
    <row r="643" ht="12.75"/>
    <row r="644" ht="12.75"/>
    <row r="645" ht="12.75"/>
    <row r="646" ht="12.75"/>
    <row r="647" ht="12.75"/>
    <row r="648" ht="12.75"/>
    <row r="649" ht="12.75"/>
    <row r="650" ht="12.75"/>
    <row r="651" ht="12.75"/>
    <row r="652" ht="12.75"/>
    <row r="653" ht="12.75"/>
    <row r="654" ht="12.75"/>
    <row r="655" ht="12.75"/>
    <row r="656" ht="12.75"/>
    <row r="657" ht="12.75"/>
    <row r="658" ht="12.75"/>
    <row r="659" ht="12.75"/>
    <row r="660" ht="12.75"/>
    <row r="661" ht="12.75"/>
    <row r="662" ht="12.75"/>
    <row r="663" ht="12.75"/>
    <row r="664" ht="12.75"/>
    <row r="665" ht="12.75"/>
    <row r="666" ht="12.75"/>
    <row r="667" ht="12.75"/>
    <row r="668" ht="12.75"/>
    <row r="669" ht="12.75"/>
    <row r="670" ht="12.75"/>
    <row r="671" ht="12.75"/>
    <row r="672" ht="12.75"/>
    <row r="673" ht="12.75"/>
    <row r="674" ht="12.75"/>
    <row r="675" ht="12.75"/>
    <row r="676" ht="12.75"/>
    <row r="677" ht="12.75"/>
    <row r="678" ht="12.75"/>
    <row r="679" ht="12.75"/>
    <row r="680" ht="12.75"/>
    <row r="681" ht="12.75"/>
    <row r="682" ht="12.75"/>
    <row r="683" ht="12.75"/>
    <row r="684" ht="12.75"/>
    <row r="685" ht="12.75"/>
    <row r="686" ht="12.75"/>
    <row r="687" ht="12.75"/>
    <row r="688" ht="12.75"/>
    <row r="689" ht="12.75"/>
    <row r="690" ht="12.75"/>
    <row r="691" ht="12.75"/>
    <row r="692" ht="12.75"/>
    <row r="693" ht="12.75"/>
    <row r="694" ht="12.75"/>
    <row r="695" ht="12.75"/>
    <row r="696" ht="12.75"/>
    <row r="697" ht="12.75"/>
    <row r="698" ht="12.75"/>
    <row r="699" ht="12.75"/>
    <row r="700" ht="12.75"/>
    <row r="701" ht="12.75"/>
    <row r="702" ht="12.75"/>
    <row r="703" ht="12.75"/>
    <row r="704" ht="12.75"/>
    <row r="705" ht="12.75"/>
    <row r="706" ht="12.75"/>
    <row r="707" ht="12.75"/>
    <row r="708" ht="12.75"/>
    <row r="709" ht="12.75"/>
    <row r="710" ht="12.75"/>
    <row r="711" ht="12.75"/>
    <row r="712" ht="12.75"/>
    <row r="713" ht="12.75"/>
    <row r="714" ht="12.75"/>
    <row r="715" ht="12.75"/>
    <row r="716" ht="12.75"/>
    <row r="717" ht="12.75"/>
    <row r="718" ht="12.75"/>
    <row r="719" ht="12.75"/>
    <row r="720" ht="12.75"/>
    <row r="721" ht="12.75"/>
    <row r="722" ht="12.75"/>
    <row r="723" ht="12.75"/>
    <row r="724" ht="12.75"/>
    <row r="725" ht="12.75"/>
    <row r="726" ht="12.75"/>
    <row r="727" ht="12.75"/>
    <row r="728" ht="12.75"/>
    <row r="729" ht="12.75"/>
    <row r="730" ht="12.75"/>
    <row r="731" ht="12.75"/>
    <row r="732" ht="12.75"/>
    <row r="733" ht="12.75"/>
    <row r="734" ht="12.75"/>
    <row r="735" ht="12.75"/>
    <row r="736" ht="12.75"/>
    <row r="737" ht="12.75"/>
    <row r="738" ht="12.75"/>
    <row r="739" ht="12.75"/>
    <row r="740" ht="12.75"/>
    <row r="741" ht="12.75"/>
    <row r="742" ht="12.75"/>
    <row r="743" ht="12.75"/>
    <row r="744" ht="12.75"/>
    <row r="745" ht="12.75"/>
    <row r="746" ht="12.75"/>
    <row r="747" ht="12.75"/>
    <row r="748" ht="12.75"/>
    <row r="749" ht="12.75"/>
    <row r="750" ht="12.75"/>
    <row r="751" ht="12.75"/>
    <row r="752" ht="12.75"/>
    <row r="753" ht="12.75"/>
    <row r="754" ht="12.75"/>
    <row r="755" ht="12.75"/>
    <row r="756" ht="12.75"/>
    <row r="757" ht="12.75"/>
    <row r="758" ht="12.75"/>
    <row r="759" ht="12.75"/>
    <row r="760" ht="12.75"/>
    <row r="761" ht="12.75"/>
    <row r="762" ht="12.75"/>
    <row r="763" ht="12.75"/>
    <row r="764" ht="12.75"/>
    <row r="765" ht="12.75"/>
    <row r="766" ht="12.75"/>
    <row r="767" ht="12.75"/>
    <row r="768" ht="12.75"/>
    <row r="769" ht="12.75"/>
    <row r="770" ht="12.75"/>
    <row r="771" ht="12.75"/>
    <row r="772" ht="12.75"/>
    <row r="773" ht="12.75"/>
    <row r="774" ht="12.75"/>
    <row r="775" ht="12.75"/>
    <row r="776" ht="12.75"/>
    <row r="777" ht="12.75"/>
    <row r="778" ht="12.75"/>
    <row r="779" ht="12.75"/>
    <row r="780" ht="12.75"/>
    <row r="781" ht="12.75"/>
    <row r="782" ht="12.75"/>
    <row r="783" ht="12.75"/>
    <row r="784" ht="12.75"/>
    <row r="785" ht="12.75"/>
    <row r="786" ht="12.75"/>
    <row r="787" ht="12.75"/>
    <row r="788" ht="12.75"/>
    <row r="789" ht="12.75"/>
    <row r="790" ht="12.75"/>
    <row r="791" ht="12.75"/>
    <row r="792" ht="12.75"/>
    <row r="793" ht="12.75"/>
    <row r="794" ht="12.75"/>
    <row r="795" ht="12.75"/>
    <row r="796" ht="12.75"/>
    <row r="797" ht="12.75"/>
    <row r="798" ht="12.75"/>
    <row r="799" ht="12.75"/>
    <row r="800" ht="12.75"/>
    <row r="801" ht="12.75"/>
    <row r="802" ht="12.75"/>
    <row r="803" ht="12.75"/>
    <row r="804" ht="12.75"/>
    <row r="805" ht="12.75"/>
    <row r="806" ht="12.75"/>
    <row r="807" ht="12.75"/>
    <row r="808" ht="12.75"/>
    <row r="809" ht="12.75"/>
    <row r="810" ht="12.75"/>
    <row r="811" ht="12.75"/>
    <row r="812" ht="12.75"/>
    <row r="813" ht="12.75"/>
    <row r="814" ht="12.75"/>
    <row r="815" ht="12.75"/>
    <row r="816" ht="12.75"/>
    <row r="817" ht="12.75"/>
    <row r="818" ht="12.75"/>
    <row r="819" ht="12.75"/>
    <row r="820" ht="12.75"/>
    <row r="821" ht="12.75"/>
    <row r="822" ht="12.75"/>
    <row r="823" ht="12.75"/>
    <row r="824" ht="12.75"/>
    <row r="825" ht="12.75"/>
    <row r="826" ht="12.75"/>
    <row r="827" ht="12.75"/>
    <row r="828" ht="12.75"/>
    <row r="829" ht="12.75"/>
    <row r="830" ht="12.75"/>
    <row r="831" ht="12.75"/>
    <row r="832" ht="12.75"/>
    <row r="833" ht="12.75"/>
    <row r="834" ht="12.75"/>
    <row r="835" ht="12.75"/>
    <row r="836" ht="12.75"/>
    <row r="837" ht="12.75"/>
    <row r="838" ht="12.75"/>
    <row r="839" ht="12.75"/>
    <row r="840" ht="12.75"/>
    <row r="841" ht="12.75"/>
    <row r="842" ht="12.75"/>
    <row r="843" ht="12.75"/>
    <row r="844" ht="12.75"/>
    <row r="845" ht="12.75"/>
    <row r="846" ht="12.75"/>
    <row r="847" ht="12.75"/>
    <row r="848" ht="12.75"/>
    <row r="849" ht="12.75"/>
    <row r="850" ht="12.75"/>
    <row r="851" ht="12.75"/>
    <row r="852" ht="12.75"/>
    <row r="853" ht="12.75"/>
    <row r="854" ht="12.75"/>
    <row r="855" ht="12.75"/>
    <row r="856" ht="12.75"/>
    <row r="857" ht="12.75"/>
    <row r="858" ht="12.75"/>
    <row r="859" ht="12.75"/>
    <row r="860" ht="12.75"/>
    <row r="861" ht="12.75"/>
    <row r="862" ht="12.75"/>
    <row r="863" ht="12.75"/>
    <row r="864" ht="12.75"/>
    <row r="865" ht="12.75"/>
    <row r="866" ht="12.75"/>
    <row r="867" ht="12.75"/>
    <row r="868" ht="12.75"/>
    <row r="869" ht="12.75"/>
    <row r="870" ht="12.75"/>
    <row r="871" ht="12.75"/>
    <row r="872" ht="12.75"/>
    <row r="873" ht="12.75"/>
    <row r="874" ht="12.75"/>
    <row r="875" ht="12.75"/>
    <row r="876" ht="12.75"/>
    <row r="877" ht="12.75"/>
    <row r="878" ht="12.75"/>
    <row r="879" ht="12.75"/>
    <row r="880" ht="12.75"/>
    <row r="881" ht="12.75"/>
    <row r="882" ht="12.75"/>
    <row r="883" ht="12.75"/>
    <row r="884" ht="12.75"/>
    <row r="885" ht="12.75"/>
    <row r="886" ht="12.75"/>
    <row r="887" ht="12.75"/>
    <row r="888" ht="12.75"/>
    <row r="889" ht="12.75"/>
    <row r="890" ht="12.75"/>
    <row r="891" ht="12.75"/>
    <row r="892" ht="12.75"/>
    <row r="893" ht="12.75"/>
    <row r="894" ht="12.75"/>
    <row r="895" ht="12.75"/>
    <row r="896" ht="12.75"/>
    <row r="897" ht="12.75"/>
    <row r="898" ht="12.75"/>
    <row r="899" ht="12.75"/>
    <row r="900" ht="12.75"/>
    <row r="901" ht="12.75"/>
    <row r="902" ht="12.75"/>
    <row r="903" ht="12.75"/>
    <row r="904" ht="12.75"/>
    <row r="905" ht="12.75"/>
    <row r="906" ht="12.75"/>
    <row r="907" ht="12.75"/>
    <row r="908" ht="12.75"/>
    <row r="909" ht="12.75"/>
    <row r="910" ht="12.75"/>
    <row r="911" ht="12.75"/>
    <row r="912" ht="12.75"/>
    <row r="913" ht="12.75"/>
    <row r="914" ht="12.75"/>
    <row r="915" ht="12.75"/>
    <row r="916" ht="12.75"/>
    <row r="917" ht="12.75"/>
    <row r="918" ht="12.75"/>
    <row r="919" ht="12.75"/>
    <row r="920" ht="12.75"/>
    <row r="921" ht="12.75"/>
    <row r="922" ht="12.75"/>
    <row r="923" ht="12.75"/>
    <row r="924" ht="12.75"/>
    <row r="925" ht="12.75"/>
    <row r="926" ht="12.75"/>
    <row r="927" ht="12.75"/>
    <row r="928" ht="12.75"/>
    <row r="929" ht="12.75"/>
    <row r="930" ht="12.75"/>
    <row r="931" ht="12.75"/>
    <row r="932" ht="12.75"/>
    <row r="933" ht="12.75"/>
    <row r="934" ht="12.75"/>
    <row r="935" ht="12.75"/>
    <row r="936" ht="12.75"/>
    <row r="937" ht="12.75"/>
    <row r="938" ht="12.75"/>
    <row r="939" ht="12.75"/>
    <row r="940" ht="12.75"/>
    <row r="941" ht="12.75"/>
    <row r="942" ht="12.75"/>
    <row r="943" ht="12.75"/>
    <row r="944" ht="12.75"/>
  </sheetData>
  <mergeCells count="96">
    <mergeCell ref="O9:Q9"/>
    <mergeCell ref="N10:Q10"/>
    <mergeCell ref="R10:U10"/>
    <mergeCell ref="N11:Q11"/>
    <mergeCell ref="R11:U11"/>
    <mergeCell ref="S9:U9"/>
    <mergeCell ref="C9:E9"/>
    <mergeCell ref="B10:E10"/>
    <mergeCell ref="F10:I10"/>
    <mergeCell ref="J10:M10"/>
    <mergeCell ref="B11:E11"/>
    <mergeCell ref="F11:I11"/>
    <mergeCell ref="J11:M11"/>
    <mergeCell ref="G9:I9"/>
    <mergeCell ref="K9:M9"/>
    <mergeCell ref="O15:Q15"/>
    <mergeCell ref="S15:U15"/>
    <mergeCell ref="J13:M13"/>
    <mergeCell ref="N13:Q13"/>
    <mergeCell ref="C12:E12"/>
    <mergeCell ref="G12:I12"/>
    <mergeCell ref="K12:M12"/>
    <mergeCell ref="O12:Q12"/>
    <mergeCell ref="B13:E13"/>
    <mergeCell ref="N14:Q14"/>
    <mergeCell ref="R14:U14"/>
    <mergeCell ref="S12:U12"/>
    <mergeCell ref="F13:I13"/>
    <mergeCell ref="R13:U13"/>
    <mergeCell ref="B17:E17"/>
    <mergeCell ref="F17:I17"/>
    <mergeCell ref="J17:M17"/>
    <mergeCell ref="N17:Q17"/>
    <mergeCell ref="R17:U17"/>
    <mergeCell ref="N20:Q20"/>
    <mergeCell ref="R20:U20"/>
    <mergeCell ref="C18:E18"/>
    <mergeCell ref="B19:E19"/>
    <mergeCell ref="F19:I19"/>
    <mergeCell ref="J19:M19"/>
    <mergeCell ref="B20:E20"/>
    <mergeCell ref="F20:I20"/>
    <mergeCell ref="J20:M20"/>
    <mergeCell ref="G18:I18"/>
    <mergeCell ref="S18:U18"/>
    <mergeCell ref="K18:M18"/>
    <mergeCell ref="O18:Q18"/>
    <mergeCell ref="N19:Q19"/>
    <mergeCell ref="R19:U19"/>
    <mergeCell ref="O3:Q3"/>
    <mergeCell ref="S3:U3"/>
    <mergeCell ref="R4:U4"/>
    <mergeCell ref="R5:U5"/>
    <mergeCell ref="O6:Q6"/>
    <mergeCell ref="S6:U6"/>
    <mergeCell ref="N4:Q4"/>
    <mergeCell ref="C1:U1"/>
    <mergeCell ref="B2:E2"/>
    <mergeCell ref="F2:I2"/>
    <mergeCell ref="J2:M2"/>
    <mergeCell ref="N2:Q2"/>
    <mergeCell ref="R2:U2"/>
    <mergeCell ref="C3:E3"/>
    <mergeCell ref="G3:I3"/>
    <mergeCell ref="K3:M3"/>
    <mergeCell ref="B4:E4"/>
    <mergeCell ref="F4:I4"/>
    <mergeCell ref="J4:M4"/>
    <mergeCell ref="B5:E5"/>
    <mergeCell ref="N5:Q5"/>
    <mergeCell ref="J7:M7"/>
    <mergeCell ref="N7:Q7"/>
    <mergeCell ref="R7:U7"/>
    <mergeCell ref="F5:I5"/>
    <mergeCell ref="J5:M5"/>
    <mergeCell ref="C6:E6"/>
    <mergeCell ref="G6:I6"/>
    <mergeCell ref="K6:M6"/>
    <mergeCell ref="B7:E7"/>
    <mergeCell ref="F7:I7"/>
    <mergeCell ref="R16:U16"/>
    <mergeCell ref="B8:E8"/>
    <mergeCell ref="F8:I8"/>
    <mergeCell ref="J8:M8"/>
    <mergeCell ref="N8:Q8"/>
    <mergeCell ref="R8:U8"/>
    <mergeCell ref="C15:E15"/>
    <mergeCell ref="G15:I15"/>
    <mergeCell ref="K15:M15"/>
    <mergeCell ref="B16:E16"/>
    <mergeCell ref="F16:I16"/>
    <mergeCell ref="J16:M16"/>
    <mergeCell ref="N16:Q16"/>
    <mergeCell ref="B14:E14"/>
    <mergeCell ref="F14:I14"/>
    <mergeCell ref="J14:M14"/>
  </mergeCells>
  <conditionalFormatting sqref="C3:E4 G3 K3 O3 S3 B4 F4 J4 N4 R4 C6:E6 G6 K6 O6 S6 B7 F7 J7 N7 R7 C9:E9 G9 K9 O9 S9 B10 F10 J10 N10 R10 G12 K12 O12 S12 B13 F13 J13 N13 R13 C15 G15 K15 O15 S15 B16 F16 J16 N16 R16 C18 G18 K18 O18 S18 B19 F19 J19 N19 R19">
    <cfRule type="cellIs" dxfId="827" priority="1" operator="equal">
      <formula>""</formula>
    </cfRule>
  </conditionalFormatting>
  <conditionalFormatting sqref="B3:B9">
    <cfRule type="cellIs" dxfId="826" priority="2" operator="equal">
      <formula>""</formula>
    </cfRule>
  </conditionalFormatting>
  <conditionalFormatting sqref="B15">
    <cfRule type="cellIs" dxfId="825" priority="3" operator="equal">
      <formula>""</formula>
    </cfRule>
  </conditionalFormatting>
  <conditionalFormatting sqref="B16 C15:E15">
    <cfRule type="cellIs" dxfId="824" priority="4" operator="equal">
      <formula>""</formula>
    </cfRule>
  </conditionalFormatting>
  <conditionalFormatting sqref="J8 N8 R8 B11 F11 J11 N11 R11 B14 F14 J14 N14 R14 B17 F17 J17 N17 R17 B20 F20 J20 N20 R20">
    <cfRule type="cellIs" dxfId="823" priority="5" operator="equal">
      <formula>""</formula>
    </cfRule>
  </conditionalFormatting>
  <conditionalFormatting sqref="J16 K15:M15">
    <cfRule type="cellIs" dxfId="822" priority="6" operator="equal">
      <formula>""</formula>
    </cfRule>
  </conditionalFormatting>
  <conditionalFormatting sqref="R5 R11">
    <cfRule type="cellIs" dxfId="821" priority="7" operator="equal">
      <formula>""</formula>
    </cfRule>
  </conditionalFormatting>
  <conditionalFormatting sqref="B5 B11">
    <cfRule type="cellIs" dxfId="820" priority="8" operator="equal">
      <formula>""</formula>
    </cfRule>
  </conditionalFormatting>
  <conditionalFormatting sqref="G3:I4 F4 G6:I6 G9:I9 F10">
    <cfRule type="cellIs" dxfId="819" priority="9" operator="equal">
      <formula>""</formula>
    </cfRule>
  </conditionalFormatting>
  <conditionalFormatting sqref="F3:F9">
    <cfRule type="cellIs" dxfId="818" priority="10" operator="equal">
      <formula>""</formula>
    </cfRule>
  </conditionalFormatting>
  <conditionalFormatting sqref="F5 F11">
    <cfRule type="cellIs" dxfId="817" priority="11" operator="equal">
      <formula>""</formula>
    </cfRule>
  </conditionalFormatting>
  <conditionalFormatting sqref="K3:M4 J4 K6:M6 K9:M9 J10">
    <cfRule type="cellIs" dxfId="816" priority="12" operator="equal">
      <formula>""</formula>
    </cfRule>
  </conditionalFormatting>
  <conditionalFormatting sqref="J3:J9 N8 R8 B11 F11 J11 N11 R11 B14 F14 J14 N14 R14 B17 F17 J17 N17 R17 B20 F20 J20 N20 R20">
    <cfRule type="cellIs" dxfId="815" priority="13" operator="equal">
      <formula>""</formula>
    </cfRule>
  </conditionalFormatting>
  <conditionalFormatting sqref="J5 J11">
    <cfRule type="cellIs" dxfId="814" priority="14" operator="equal">
      <formula>""</formula>
    </cfRule>
  </conditionalFormatting>
  <conditionalFormatting sqref="O3:Q4 N4 O6:Q6 O9:Q9 N10">
    <cfRule type="cellIs" dxfId="813" priority="15" operator="equal">
      <formula>""</formula>
    </cfRule>
  </conditionalFormatting>
  <conditionalFormatting sqref="N3:N9">
    <cfRule type="cellIs" dxfId="812" priority="16" operator="equal">
      <formula>""</formula>
    </cfRule>
  </conditionalFormatting>
  <conditionalFormatting sqref="N5 N11">
    <cfRule type="cellIs" dxfId="811" priority="17" operator="equal">
      <formula>""</formula>
    </cfRule>
  </conditionalFormatting>
  <conditionalFormatting sqref="S3:U4 R4 S6:U6 S9:U9 R10">
    <cfRule type="cellIs" dxfId="810" priority="18" operator="equal">
      <formula>""</formula>
    </cfRule>
  </conditionalFormatting>
  <conditionalFormatting sqref="R3:R9">
    <cfRule type="cellIs" dxfId="809" priority="19" operator="equal">
      <formula>""</formula>
    </cfRule>
  </conditionalFormatting>
  <conditionalFormatting sqref="C6:E6 B7 C12:E12 G12 B13">
    <cfRule type="cellIs" dxfId="808" priority="20" operator="equal">
      <formula>""</formula>
    </cfRule>
  </conditionalFormatting>
  <conditionalFormatting sqref="B6 B12">
    <cfRule type="cellIs" dxfId="807" priority="21" operator="equal">
      <formula>""</formula>
    </cfRule>
  </conditionalFormatting>
  <conditionalFormatting sqref="B8 B14">
    <cfRule type="cellIs" dxfId="806" priority="22" operator="equal">
      <formula>""</formula>
    </cfRule>
  </conditionalFormatting>
  <conditionalFormatting sqref="B17">
    <cfRule type="cellIs" dxfId="805" priority="23" operator="equal">
      <formula>""</formula>
    </cfRule>
  </conditionalFormatting>
  <conditionalFormatting sqref="B19 C18:E18">
    <cfRule type="cellIs" dxfId="804" priority="24" operator="equal">
      <formula>""</formula>
    </cfRule>
  </conditionalFormatting>
  <conditionalFormatting sqref="B18">
    <cfRule type="cellIs" dxfId="803" priority="25" operator="equal">
      <formula>""</formula>
    </cfRule>
  </conditionalFormatting>
  <conditionalFormatting sqref="B20">
    <cfRule type="cellIs" dxfId="802" priority="26" operator="equal">
      <formula>""</formula>
    </cfRule>
  </conditionalFormatting>
  <conditionalFormatting sqref="G6:I6 F7 G12:I12 F13">
    <cfRule type="cellIs" dxfId="801" priority="27" operator="equal">
      <formula>""</formula>
    </cfRule>
  </conditionalFormatting>
  <conditionalFormatting sqref="F6 F12">
    <cfRule type="cellIs" dxfId="800" priority="28" operator="equal">
      <formula>""</formula>
    </cfRule>
  </conditionalFormatting>
  <conditionalFormatting sqref="F8 F14">
    <cfRule type="cellIs" dxfId="799" priority="29" operator="equal">
      <formula>""</formula>
    </cfRule>
  </conditionalFormatting>
  <conditionalFormatting sqref="F16 G15:I15">
    <cfRule type="cellIs" dxfId="798" priority="30" operator="equal">
      <formula>""</formula>
    </cfRule>
  </conditionalFormatting>
  <conditionalFormatting sqref="F15">
    <cfRule type="cellIs" dxfId="797" priority="31" operator="equal">
      <formula>""</formula>
    </cfRule>
  </conditionalFormatting>
  <conditionalFormatting sqref="F17">
    <cfRule type="cellIs" dxfId="796" priority="32" operator="equal">
      <formula>""</formula>
    </cfRule>
  </conditionalFormatting>
  <conditionalFormatting sqref="F19 G18:I18">
    <cfRule type="cellIs" dxfId="795" priority="33" operator="equal">
      <formula>""</formula>
    </cfRule>
  </conditionalFormatting>
  <conditionalFormatting sqref="F18">
    <cfRule type="cellIs" dxfId="794" priority="34" operator="equal">
      <formula>""</formula>
    </cfRule>
  </conditionalFormatting>
  <conditionalFormatting sqref="F20">
    <cfRule type="cellIs" dxfId="793" priority="35" operator="equal">
      <formula>""</formula>
    </cfRule>
  </conditionalFormatting>
  <conditionalFormatting sqref="K6:M6 J7 K12:M12 J13">
    <cfRule type="cellIs" dxfId="792" priority="36" operator="equal">
      <formula>""</formula>
    </cfRule>
  </conditionalFormatting>
  <conditionalFormatting sqref="J6 J12">
    <cfRule type="cellIs" dxfId="791" priority="37" operator="equal">
      <formula>""</formula>
    </cfRule>
  </conditionalFormatting>
  <conditionalFormatting sqref="J15">
    <cfRule type="cellIs" dxfId="790" priority="38" operator="equal">
      <formula>""</formula>
    </cfRule>
  </conditionalFormatting>
  <conditionalFormatting sqref="J17">
    <cfRule type="cellIs" dxfId="789" priority="39" operator="equal">
      <formula>""</formula>
    </cfRule>
  </conditionalFormatting>
  <conditionalFormatting sqref="J19 K18:M18">
    <cfRule type="cellIs" dxfId="788" priority="40" operator="equal">
      <formula>""</formula>
    </cfRule>
  </conditionalFormatting>
  <conditionalFormatting sqref="J18">
    <cfRule type="cellIs" dxfId="787" priority="41" operator="equal">
      <formula>""</formula>
    </cfRule>
  </conditionalFormatting>
  <conditionalFormatting sqref="J20">
    <cfRule type="cellIs" dxfId="786" priority="42" operator="equal">
      <formula>""</formula>
    </cfRule>
  </conditionalFormatting>
  <conditionalFormatting sqref="O6:Q6 N7 O12:Q12 N13">
    <cfRule type="cellIs" dxfId="785" priority="43" operator="equal">
      <formula>""</formula>
    </cfRule>
  </conditionalFormatting>
  <conditionalFormatting sqref="N6 N12">
    <cfRule type="cellIs" dxfId="784" priority="44" operator="equal">
      <formula>""</formula>
    </cfRule>
  </conditionalFormatting>
  <conditionalFormatting sqref="N8 N14">
    <cfRule type="cellIs" dxfId="783" priority="45" operator="equal">
      <formula>""</formula>
    </cfRule>
  </conditionalFormatting>
  <conditionalFormatting sqref="N16 O15:Q15">
    <cfRule type="cellIs" dxfId="782" priority="46" operator="equal">
      <formula>""</formula>
    </cfRule>
  </conditionalFormatting>
  <conditionalFormatting sqref="N15">
    <cfRule type="cellIs" dxfId="781" priority="47" operator="equal">
      <formula>""</formula>
    </cfRule>
  </conditionalFormatting>
  <conditionalFormatting sqref="N17">
    <cfRule type="cellIs" dxfId="780" priority="48" operator="equal">
      <formula>""</formula>
    </cfRule>
  </conditionalFormatting>
  <conditionalFormatting sqref="N19 O18:Q18">
    <cfRule type="cellIs" dxfId="779" priority="49" operator="equal">
      <formula>""</formula>
    </cfRule>
  </conditionalFormatting>
  <conditionalFormatting sqref="N18">
    <cfRule type="cellIs" dxfId="778" priority="50" operator="equal">
      <formula>""</formula>
    </cfRule>
  </conditionalFormatting>
  <conditionalFormatting sqref="N20">
    <cfRule type="cellIs" dxfId="777" priority="51" operator="equal">
      <formula>""</formula>
    </cfRule>
  </conditionalFormatting>
  <conditionalFormatting sqref="R8 R14">
    <cfRule type="cellIs" dxfId="776" priority="52" operator="equal">
      <formula>""</formula>
    </cfRule>
  </conditionalFormatting>
  <conditionalFormatting sqref="S6:U6 R7 S12:U12 R13">
    <cfRule type="cellIs" dxfId="775" priority="53" operator="equal">
      <formula>""</formula>
    </cfRule>
  </conditionalFormatting>
  <conditionalFormatting sqref="R6 R12">
    <cfRule type="cellIs" dxfId="774" priority="54" operator="equal">
      <formula>""</formula>
    </cfRule>
  </conditionalFormatting>
  <conditionalFormatting sqref="R17">
    <cfRule type="cellIs" dxfId="773" priority="55" operator="equal">
      <formula>""</formula>
    </cfRule>
  </conditionalFormatting>
  <conditionalFormatting sqref="R16 S15:U15">
    <cfRule type="cellIs" dxfId="772" priority="56" operator="equal">
      <formula>""</formula>
    </cfRule>
  </conditionalFormatting>
  <conditionalFormatting sqref="R15">
    <cfRule type="cellIs" dxfId="771" priority="57" operator="equal">
      <formula>""</formula>
    </cfRule>
  </conditionalFormatting>
  <conditionalFormatting sqref="R20">
    <cfRule type="cellIs" dxfId="770" priority="58" operator="equal">
      <formula>""</formula>
    </cfRule>
  </conditionalFormatting>
  <conditionalFormatting sqref="R19 S18:U18">
    <cfRule type="cellIs" dxfId="769" priority="59" operator="equal">
      <formula>""</formula>
    </cfRule>
  </conditionalFormatting>
  <conditionalFormatting sqref="R18">
    <cfRule type="cellIs" dxfId="768" priority="60" operator="equal">
      <formula>""</formula>
    </cfRule>
  </conditionalFormatting>
  <printOptions horizontalCentered="1" verticalCentered="1"/>
  <pageMargins left="0.25" right="0.25" top="0.75" bottom="0.75" header="0" footer="0"/>
  <pageSetup paperSize="9" scale="110" pageOrder="overThenDown" orientation="landscape" cellComments="atEnd"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outlinePr summaryBelow="0" summaryRight="0"/>
    <pageSetUpPr fitToPage="1"/>
  </sheetPr>
  <dimension ref="A1:AA944"/>
  <sheetViews>
    <sheetView topLeftCell="B4" workbookViewId="0">
      <selection activeCell="U37" sqref="U37"/>
    </sheetView>
  </sheetViews>
  <sheetFormatPr baseColWidth="10" defaultColWidth="12.7109375" defaultRowHeight="15.75" customHeight="1"/>
  <cols>
    <col min="1" max="1" width="4.42578125" customWidth="1"/>
    <col min="2" max="2" width="2.5703125" customWidth="1"/>
    <col min="3" max="3" width="9.28515625" customWidth="1"/>
    <col min="4" max="4" width="1.85546875" customWidth="1"/>
    <col min="5" max="5" width="9.28515625" customWidth="1"/>
    <col min="6" max="6" width="1.85546875" customWidth="1"/>
    <col min="7" max="7" width="9.28515625" customWidth="1"/>
    <col min="8" max="8" width="1.85546875" customWidth="1"/>
    <col min="9" max="9" width="9.28515625" customWidth="1"/>
    <col min="10" max="10" width="1.85546875" customWidth="1"/>
    <col min="11" max="11" width="9.28515625" customWidth="1"/>
    <col min="12" max="12" width="1.85546875" customWidth="1"/>
    <col min="13" max="13" width="9.28515625" customWidth="1"/>
    <col min="14" max="14" width="3" customWidth="1"/>
    <col min="15" max="15" width="9.28515625" customWidth="1"/>
    <col min="16" max="16" width="1.85546875" customWidth="1"/>
    <col min="17" max="17" width="9.28515625" customWidth="1"/>
    <col min="18" max="18" width="1.85546875" customWidth="1"/>
    <col min="19" max="19" width="9.28515625" customWidth="1"/>
    <col min="20" max="20" width="1.85546875" customWidth="1"/>
    <col min="21" max="21" width="9.28515625" customWidth="1"/>
    <col min="22" max="22" width="5.7109375" customWidth="1"/>
    <col min="23" max="23" width="3" customWidth="1"/>
    <col min="24" max="24" width="24.28515625" customWidth="1"/>
    <col min="25" max="25" width="14.7109375" customWidth="1"/>
    <col min="26" max="26" width="15" customWidth="1"/>
    <col min="27" max="27" width="9.7109375" customWidth="1"/>
  </cols>
  <sheetData>
    <row r="1" spans="1:27" ht="27.75" customHeight="1">
      <c r="A1" s="51"/>
      <c r="B1" s="52"/>
      <c r="C1" s="234" t="s">
        <v>289</v>
      </c>
      <c r="D1" s="223"/>
      <c r="E1" s="223"/>
      <c r="F1" s="223"/>
      <c r="G1" s="223"/>
      <c r="H1" s="223"/>
      <c r="I1" s="223"/>
      <c r="J1" s="223"/>
      <c r="K1" s="223"/>
      <c r="L1" s="223"/>
      <c r="M1" s="223"/>
      <c r="N1" s="223"/>
      <c r="O1" s="223"/>
      <c r="P1" s="223"/>
      <c r="Q1" s="223"/>
      <c r="R1" s="223"/>
      <c r="S1" s="223"/>
      <c r="T1" s="223"/>
      <c r="U1" s="223"/>
      <c r="V1" s="22"/>
      <c r="W1" s="23"/>
    </row>
    <row r="2" spans="1:27" ht="15" customHeight="1">
      <c r="B2" s="235" t="s">
        <v>16</v>
      </c>
      <c r="C2" s="236"/>
      <c r="D2" s="236"/>
      <c r="E2" s="237"/>
      <c r="F2" s="235" t="s">
        <v>179</v>
      </c>
      <c r="G2" s="236"/>
      <c r="H2" s="236"/>
      <c r="I2" s="237"/>
      <c r="J2" s="235" t="s">
        <v>180</v>
      </c>
      <c r="K2" s="236"/>
      <c r="L2" s="236"/>
      <c r="M2" s="237"/>
      <c r="N2" s="235" t="s">
        <v>181</v>
      </c>
      <c r="O2" s="236"/>
      <c r="P2" s="236"/>
      <c r="Q2" s="237"/>
      <c r="R2" s="235" t="s">
        <v>182</v>
      </c>
      <c r="S2" s="236"/>
      <c r="T2" s="236"/>
      <c r="U2" s="237"/>
      <c r="W2" s="25"/>
      <c r="X2" s="26" t="s">
        <v>183</v>
      </c>
      <c r="Y2" s="26" t="s">
        <v>184</v>
      </c>
      <c r="Z2" s="26" t="s">
        <v>185</v>
      </c>
      <c r="AA2" s="27"/>
    </row>
    <row r="3" spans="1:27" ht="15" customHeight="1">
      <c r="A3" s="53"/>
      <c r="B3" s="29"/>
      <c r="C3" s="231" t="str">
        <f>IF(B3="","",LOOKUP(B3,$W$3:$W$21,$X$3:$X$21))</f>
        <v/>
      </c>
      <c r="D3" s="232"/>
      <c r="E3" s="233"/>
      <c r="F3" s="29"/>
      <c r="G3" s="231" t="str">
        <f>IF(F3="","",LOOKUP(F3,$W$3:$W$21,$X$3:$X$21))</f>
        <v/>
      </c>
      <c r="H3" s="232"/>
      <c r="I3" s="233"/>
      <c r="J3" s="31"/>
      <c r="K3" s="231" t="str">
        <f>IF(J3="","",LOOKUP(J3,$W$3:$W$21,$X$3:$X$21))</f>
        <v/>
      </c>
      <c r="L3" s="232"/>
      <c r="M3" s="233"/>
      <c r="N3" s="29"/>
      <c r="O3" s="231" t="str">
        <f>IF(N3="","",LOOKUP(N3,$W$3:$W$21,$X$3:$X$21))</f>
        <v/>
      </c>
      <c r="P3" s="232"/>
      <c r="Q3" s="233"/>
      <c r="R3" s="31"/>
      <c r="S3" s="231" t="str">
        <f>IF(R3="","",LOOKUP(R3,$W$3:$W$21,$X$3:$X$21))</f>
        <v/>
      </c>
      <c r="T3" s="232"/>
      <c r="U3" s="233"/>
      <c r="W3" s="25">
        <v>1</v>
      </c>
      <c r="X3" s="34" t="s">
        <v>290</v>
      </c>
      <c r="Y3" s="34" t="s">
        <v>77</v>
      </c>
      <c r="Z3" s="47" t="s">
        <v>77</v>
      </c>
      <c r="AA3" s="22"/>
    </row>
    <row r="4" spans="1:27" ht="15" customHeight="1">
      <c r="A4" s="53" t="s">
        <v>187</v>
      </c>
      <c r="B4" s="228" t="str">
        <f>IF(B3="","",LOOKUP(B3,$W$3:$W$21,$Y$3:$Y$21))</f>
        <v/>
      </c>
      <c r="C4" s="223"/>
      <c r="D4" s="223"/>
      <c r="E4" s="229"/>
      <c r="F4" s="228" t="str">
        <f>IF(F3="","",LOOKUP(F3,$W$3:$W$21,$Y$3:$Y$21))</f>
        <v/>
      </c>
      <c r="G4" s="223"/>
      <c r="H4" s="223"/>
      <c r="I4" s="229"/>
      <c r="J4" s="228" t="str">
        <f>IF(J3="","",LOOKUP(J3,$W$3:$W$21,$Y$3:$Y$21))</f>
        <v/>
      </c>
      <c r="K4" s="223"/>
      <c r="L4" s="223"/>
      <c r="M4" s="229"/>
      <c r="N4" s="228" t="str">
        <f>IF(N3="","",LOOKUP(N3,$W$3:$W$21,$Y$3:$Y$21))</f>
        <v/>
      </c>
      <c r="O4" s="223"/>
      <c r="P4" s="223"/>
      <c r="Q4" s="229"/>
      <c r="R4" s="228" t="str">
        <f>IF(R3="","",LOOKUP(R3,$W$3:$W$21,$Y$3:$Y$21))</f>
        <v/>
      </c>
      <c r="S4" s="223"/>
      <c r="T4" s="223"/>
      <c r="U4" s="229"/>
      <c r="W4" s="25">
        <v>2</v>
      </c>
      <c r="X4" s="34" t="s">
        <v>291</v>
      </c>
      <c r="Y4" s="34" t="s">
        <v>103</v>
      </c>
      <c r="Z4" s="34" t="s">
        <v>103</v>
      </c>
      <c r="AA4" s="22"/>
    </row>
    <row r="5" spans="1:27" ht="15" customHeight="1">
      <c r="A5" s="53"/>
      <c r="B5" s="224" t="str">
        <f>IF(B3="","",IF(LOOKUP(B3,$W$9:$W$21,$Z$9:$Z$21)="","---",LOOKUP(B3,$W$9:$W$21,$Z$9:$Z$21)))</f>
        <v/>
      </c>
      <c r="C5" s="225"/>
      <c r="D5" s="225"/>
      <c r="E5" s="226"/>
      <c r="F5" s="224" t="str">
        <f>IF(F3="","",IF(LOOKUP(F3,$W$9:$W$21,$Z$9:$Z$21)="","---",LOOKUP(F3,$W$9:$W$21,$Z$9:$Z$21)))</f>
        <v/>
      </c>
      <c r="G5" s="225"/>
      <c r="H5" s="225"/>
      <c r="I5" s="226"/>
      <c r="J5" s="224" t="str">
        <f>IF(J3="","",IF(LOOKUP(J3,$W$9:$W$21,$Z$9:$Z$21)="","---",LOOKUP(J3,$W$9:$W$21,$Z$9:$Z$21)))</f>
        <v/>
      </c>
      <c r="K5" s="225"/>
      <c r="L5" s="225"/>
      <c r="M5" s="226"/>
      <c r="N5" s="224" t="str">
        <f>IF(N3="","",IF(LOOKUP(N3,$W$9:$W$21,$Z$9:$Z$21)="","---",LOOKUP(N3,$W$9:$W$21,$Z$9:$Z$21)))</f>
        <v/>
      </c>
      <c r="O5" s="225"/>
      <c r="P5" s="225"/>
      <c r="Q5" s="226"/>
      <c r="R5" s="224" t="str">
        <f>IF(R3="","",IF(LOOKUP(R3,$W$9:$W$21,$Z$9:$Z$21)="","---",LOOKUP(R3,$W$9:$W$21,$Z$9:$Z$21)))</f>
        <v/>
      </c>
      <c r="S5" s="225"/>
      <c r="T5" s="225"/>
      <c r="U5" s="226"/>
      <c r="W5" s="25">
        <v>3</v>
      </c>
      <c r="X5" s="34" t="s">
        <v>292</v>
      </c>
      <c r="Y5" s="34" t="s">
        <v>154</v>
      </c>
      <c r="Z5" s="34" t="s">
        <v>154</v>
      </c>
      <c r="AA5" s="22"/>
    </row>
    <row r="6" spans="1:27" ht="23.25" customHeight="1">
      <c r="A6" s="53">
        <v>1700</v>
      </c>
      <c r="B6" s="29"/>
      <c r="C6" s="231" t="str">
        <f>IF(B6="","",LOOKUP(B6,$W$3:$W$21,$X$3:$X$21))</f>
        <v/>
      </c>
      <c r="D6" s="232"/>
      <c r="E6" s="233"/>
      <c r="F6" s="31"/>
      <c r="G6" s="231" t="str">
        <f>IF(F6="","",LOOKUP(F6,$W$3:$W$21,$X$3:$X$21))</f>
        <v/>
      </c>
      <c r="H6" s="232"/>
      <c r="I6" s="233"/>
      <c r="J6" s="31"/>
      <c r="K6" s="231" t="str">
        <f>IF(J6="","",LOOKUP(J6,$W$3:$W$21,$X$3:$X$21))</f>
        <v/>
      </c>
      <c r="L6" s="232"/>
      <c r="M6" s="233"/>
      <c r="N6" s="29"/>
      <c r="O6" s="231" t="str">
        <f>IF(N6="","",LOOKUP(N6,$W$3:$W$21,$X$3:$X$21))</f>
        <v/>
      </c>
      <c r="P6" s="232"/>
      <c r="Q6" s="233"/>
      <c r="R6" s="29">
        <v>11</v>
      </c>
      <c r="S6" s="231" t="str">
        <f>IF(R6="","",LOOKUP(R6,$W$3:$W$21,$X$3:$X$21))</f>
        <v>Campo de la Prác. Docente I</v>
      </c>
      <c r="T6" s="232"/>
      <c r="U6" s="233"/>
      <c r="W6" s="25">
        <v>4</v>
      </c>
      <c r="X6" s="34" t="s">
        <v>253</v>
      </c>
      <c r="Y6" s="99" t="s">
        <v>425</v>
      </c>
      <c r="Z6" s="99" t="s">
        <v>117</v>
      </c>
      <c r="AA6" s="22"/>
    </row>
    <row r="7" spans="1:27" ht="15" customHeight="1">
      <c r="A7" s="53" t="s">
        <v>191</v>
      </c>
      <c r="B7" s="228" t="str">
        <f>IF(B6="","",LOOKUP(B6,$W$3:$W$21,$Y$3:$Y$21))</f>
        <v/>
      </c>
      <c r="C7" s="223"/>
      <c r="D7" s="223"/>
      <c r="E7" s="229"/>
      <c r="F7" s="228" t="str">
        <f>IF(F6="","",LOOKUP(F6,$W$3:$W$21,$Y$3:$Y$21))</f>
        <v/>
      </c>
      <c r="G7" s="223"/>
      <c r="H7" s="223"/>
      <c r="I7" s="229"/>
      <c r="J7" s="228" t="str">
        <f>IF(J6="","",LOOKUP(J6,$W$3:$W$21,$Y$3:$Y$21))</f>
        <v/>
      </c>
      <c r="K7" s="223"/>
      <c r="L7" s="223"/>
      <c r="M7" s="229"/>
      <c r="N7" s="228" t="str">
        <f>IF(N6="","",LOOKUP(N6,$W$3:$W$21,$Y$3:$Y$21))</f>
        <v/>
      </c>
      <c r="O7" s="223"/>
      <c r="P7" s="223"/>
      <c r="Q7" s="229"/>
      <c r="R7" s="228" t="str">
        <f>IF(R6="","",LOOKUP(R6,$W$3:$W$21,$Y$3:$Y$21))</f>
        <v>Vilan Ester</v>
      </c>
      <c r="S7" s="223"/>
      <c r="T7" s="223"/>
      <c r="U7" s="229"/>
      <c r="W7" s="25">
        <v>5</v>
      </c>
      <c r="X7" s="34" t="s">
        <v>293</v>
      </c>
      <c r="Y7" s="34" t="s">
        <v>107</v>
      </c>
      <c r="Z7" s="34" t="s">
        <v>294</v>
      </c>
      <c r="AA7" s="22"/>
    </row>
    <row r="8" spans="1:27" ht="15" customHeight="1">
      <c r="A8" s="53">
        <v>1800</v>
      </c>
      <c r="B8" s="224" t="str">
        <f>IF(B6="","",IF(LOOKUP(B6,$W$9:$W$21,$Z$9:$Z$21)="","---",LOOKUP(B6,$W$9:$W$21,$Z$9:$Z$21)))</f>
        <v/>
      </c>
      <c r="C8" s="225"/>
      <c r="D8" s="225"/>
      <c r="E8" s="226"/>
      <c r="F8" s="224" t="str">
        <f>IF(F6="","",IF(LOOKUP(F6,$W$9:$W$21,$Z$9:$Z$21)="","---",LOOKUP(F6,$W$9:$W$21,$Z$9:$Z$21)))</f>
        <v/>
      </c>
      <c r="G8" s="225"/>
      <c r="H8" s="225"/>
      <c r="I8" s="226"/>
      <c r="J8" s="224" t="str">
        <f>IF(J6="","",IF(LOOKUP(J6,$W$3:$W$21,$Z$3:$Z$21)="","---",LOOKUP(J6,$W$3:$W$21,$Z$3:$Z$21)))</f>
        <v/>
      </c>
      <c r="K8" s="225"/>
      <c r="L8" s="225"/>
      <c r="M8" s="226"/>
      <c r="N8" s="224" t="str">
        <f>IF(N6="","",IF(LOOKUP(N6,$W$3:$W$21,$Z$3:$Z$21)="","---",LOOKUP(N6,$W$3:$W$21,$Z$3:$Z$21)))</f>
        <v/>
      </c>
      <c r="O8" s="225"/>
      <c r="P8" s="225"/>
      <c r="Q8" s="226"/>
      <c r="R8" s="224" t="str">
        <f>IF(R6="","",IF(LOOKUP(R6,$W$3:$W$21,$Z$3:$Z$21)="","---",LOOKUP(R6,$W$3:$W$21,$Z$3:$Z$21)))</f>
        <v>Vilan Ester</v>
      </c>
      <c r="S8" s="225"/>
      <c r="T8" s="225"/>
      <c r="U8" s="226"/>
      <c r="W8" s="25">
        <v>6</v>
      </c>
      <c r="X8" s="34" t="s">
        <v>186</v>
      </c>
      <c r="Y8" s="34" t="s">
        <v>150</v>
      </c>
      <c r="Z8" s="34" t="s">
        <v>150</v>
      </c>
      <c r="AA8" s="22"/>
    </row>
    <row r="9" spans="1:27" ht="23.25" customHeight="1">
      <c r="A9" s="53">
        <v>1800</v>
      </c>
      <c r="B9" s="29"/>
      <c r="C9" s="231" t="str">
        <f>IF(B9="","",LOOKUP(B9,$W$3:$W$21,$X$3:$X$21))</f>
        <v/>
      </c>
      <c r="D9" s="232"/>
      <c r="E9" s="233"/>
      <c r="F9" s="29">
        <v>2</v>
      </c>
      <c r="G9" s="231" t="str">
        <f>IF(F9="","",LOOKUP(F9,$W$3:$W$21,$X$3:$X$21))</f>
        <v>Educación Temprana</v>
      </c>
      <c r="H9" s="232"/>
      <c r="I9" s="233"/>
      <c r="J9" s="29">
        <v>8</v>
      </c>
      <c r="K9" s="231" t="str">
        <f>IF(J9="","",LOOKUP(J9,$W$3:$W$21,$X$3:$X$21))</f>
        <v>TADI</v>
      </c>
      <c r="L9" s="232"/>
      <c r="M9" s="233"/>
      <c r="N9" s="29">
        <v>9</v>
      </c>
      <c r="O9" s="231" t="str">
        <f>IF(N9="","",LOOKUP(N9,$W$3:$W$21,$X$3:$X$21))</f>
        <v>Taller Lect, Escrit. y Oralidad</v>
      </c>
      <c r="P9" s="232"/>
      <c r="Q9" s="233"/>
      <c r="R9" s="29">
        <v>1</v>
      </c>
      <c r="S9" s="231" t="str">
        <f>IF(R9="","",LOOKUP(R9,$W$3:$W$21,$X$3:$X$21))</f>
        <v>Análisis del Mdo Contemp.</v>
      </c>
      <c r="T9" s="232"/>
      <c r="U9" s="233"/>
      <c r="W9" s="25">
        <v>7</v>
      </c>
      <c r="X9" s="34" t="s">
        <v>295</v>
      </c>
      <c r="Y9" s="99" t="s">
        <v>294</v>
      </c>
      <c r="Z9" s="99" t="s">
        <v>423</v>
      </c>
      <c r="AA9" s="22"/>
    </row>
    <row r="10" spans="1:27" ht="15" customHeight="1">
      <c r="A10" s="54"/>
      <c r="B10" s="228" t="str">
        <f>IF(B9="","",LOOKUP(B9,$W$3:$W$21,$Y$3:$Y$21))</f>
        <v/>
      </c>
      <c r="C10" s="223"/>
      <c r="D10" s="223"/>
      <c r="E10" s="229"/>
      <c r="F10" s="228" t="str">
        <f>IF(F9="","",LOOKUP(F9,$W$3:$W$21,$Y$3:$Y$21))</f>
        <v>Mansilla Graciela</v>
      </c>
      <c r="G10" s="223"/>
      <c r="H10" s="223"/>
      <c r="I10" s="229"/>
      <c r="J10" s="228" t="str">
        <f>IF(J9="","",LOOKUP(J9,$W$3:$W$21,$Y$3:$Y$21))</f>
        <v>Rotondaro Analia</v>
      </c>
      <c r="K10" s="223"/>
      <c r="L10" s="223"/>
      <c r="M10" s="229"/>
      <c r="N10" s="228" t="str">
        <f>IF(N9="","",LOOKUP(N9,$W$3:$W$21,$Y$3:$Y$21))</f>
        <v>Benitez Laura</v>
      </c>
      <c r="O10" s="223"/>
      <c r="P10" s="223"/>
      <c r="Q10" s="229"/>
      <c r="R10" s="228" t="str">
        <f>IF(R9="","",LOOKUP(R9,$W$3:$W$21,$Y$3:$Y$21))</f>
        <v>Dawidiuk Luciano</v>
      </c>
      <c r="S10" s="223"/>
      <c r="T10" s="223"/>
      <c r="U10" s="229"/>
      <c r="W10" s="25">
        <v>8</v>
      </c>
      <c r="X10" s="34" t="s">
        <v>296</v>
      </c>
      <c r="Y10" s="47" t="s">
        <v>134</v>
      </c>
      <c r="Z10" s="99" t="s">
        <v>422</v>
      </c>
      <c r="AA10" s="22"/>
    </row>
    <row r="11" spans="1:27" ht="15" customHeight="1">
      <c r="A11" s="53">
        <v>1900</v>
      </c>
      <c r="B11" s="224" t="str">
        <f>IF(B9="","",IF(LOOKUP(B9,$W$3:$W$21,$Z$3:$Z$21)="","---",LOOKUP(B9,$W$3:$W$21,$Z$3:$Z$21)))</f>
        <v/>
      </c>
      <c r="C11" s="225"/>
      <c r="D11" s="225"/>
      <c r="E11" s="226"/>
      <c r="F11" s="224" t="str">
        <f>IF(F9="","",IF(LOOKUP(F9,$W$3:$W$21,$Z$3:$Z$21)="","---",LOOKUP(F9,$W$3:$W$21,$Z$3:$Z$21)))</f>
        <v>Mansilla Graciela</v>
      </c>
      <c r="G11" s="225"/>
      <c r="H11" s="225"/>
      <c r="I11" s="226"/>
      <c r="J11" s="224" t="str">
        <f>IF(J9="","",IF(LOOKUP(J9,$W$3:$W$21,$Z$3:$Z$21)="","---",LOOKUP(J9,$W$3:$W$21,$Z$3:$Z$21)))</f>
        <v xml:space="preserve"> Amato Marina</v>
      </c>
      <c r="K11" s="225"/>
      <c r="L11" s="225"/>
      <c r="M11" s="226"/>
      <c r="N11" s="224" t="str">
        <f>IF(N9="","",IF(LOOKUP(N9,$W$3:$W$21,$Z$3:$Z$21)="","---",LOOKUP(N9,$W$3:$W$21,$Z$3:$Z$21)))</f>
        <v>Benitez Laura</v>
      </c>
      <c r="O11" s="225"/>
      <c r="P11" s="225"/>
      <c r="Q11" s="226"/>
      <c r="R11" s="224" t="str">
        <f>IF(R9="","",IF(LOOKUP(R9,$W$3:$W$21,$Z$3:$Z$21)="","---",LOOKUP(R9,$W$3:$W$21,$Z$3:$Z$21)))</f>
        <v>Dawidiuk Luciano</v>
      </c>
      <c r="S11" s="225"/>
      <c r="T11" s="225"/>
      <c r="U11" s="226"/>
      <c r="W11" s="25">
        <v>9</v>
      </c>
      <c r="X11" s="34" t="s">
        <v>297</v>
      </c>
      <c r="Y11" s="103" t="s">
        <v>37</v>
      </c>
      <c r="Z11" s="103" t="s">
        <v>37</v>
      </c>
      <c r="AA11" s="22"/>
    </row>
    <row r="12" spans="1:27" ht="26.25" customHeight="1">
      <c r="A12" s="53">
        <v>1900</v>
      </c>
      <c r="B12" s="29">
        <v>3</v>
      </c>
      <c r="C12" s="231" t="str">
        <f>IF(B12="","",LOOKUP(B12,$W$3:$W$21,$X$3:$X$21))</f>
        <v>Corporeidad y Motricidad</v>
      </c>
      <c r="D12" s="232"/>
      <c r="E12" s="233"/>
      <c r="F12" s="29">
        <v>2</v>
      </c>
      <c r="G12" s="231" t="str">
        <f>IF(F12="","",LOOKUP(F12,$W$3:$W$21,$X$3:$X$21))</f>
        <v>Educación Temprana</v>
      </c>
      <c r="H12" s="232"/>
      <c r="I12" s="233"/>
      <c r="J12" s="29">
        <v>8</v>
      </c>
      <c r="K12" s="231" t="str">
        <f>IF(J12="","",LOOKUP(J12,$W$3:$W$21,$X$3:$X$21))</f>
        <v>TADI</v>
      </c>
      <c r="L12" s="232"/>
      <c r="M12" s="233"/>
      <c r="N12" s="29">
        <v>9</v>
      </c>
      <c r="O12" s="231" t="str">
        <f>IF(N12="","",LOOKUP(N12,$W$3:$W$21,$X$3:$X$21))</f>
        <v>Taller Lect, Escrit. y Oralidad</v>
      </c>
      <c r="P12" s="232"/>
      <c r="Q12" s="233"/>
      <c r="R12" s="29">
        <v>12</v>
      </c>
      <c r="S12" s="231" t="str">
        <f>IF(R12="","",LOOKUP(R12,$W$3:$W$21,$X$3:$X$21))</f>
        <v>Campo de la Prác. Docente I</v>
      </c>
      <c r="T12" s="232"/>
      <c r="U12" s="233"/>
      <c r="W12" s="25">
        <v>10</v>
      </c>
      <c r="X12" s="108" t="s">
        <v>298</v>
      </c>
      <c r="Y12" s="109" t="s">
        <v>445</v>
      </c>
      <c r="Z12" s="109" t="s">
        <v>445</v>
      </c>
      <c r="AA12" s="22"/>
    </row>
    <row r="13" spans="1:27" ht="15" customHeight="1">
      <c r="A13" s="53"/>
      <c r="B13" s="228" t="str">
        <f>IF(B12="","",LOOKUP(B12,$W$3:$W$21,$Y$3:$Y$21))</f>
        <v>Vallerino Cecilia</v>
      </c>
      <c r="C13" s="223"/>
      <c r="D13" s="223"/>
      <c r="E13" s="229"/>
      <c r="F13" s="228" t="str">
        <f>IF(F12="","",LOOKUP(F12,$W$3:$W$21,$Y$3:$Y$21))</f>
        <v>Mansilla Graciela</v>
      </c>
      <c r="G13" s="223"/>
      <c r="H13" s="223"/>
      <c r="I13" s="229"/>
      <c r="J13" s="228" t="str">
        <f>IF(J12="","",LOOKUP(J12,$W$3:$W$21,$Y$3:$Y$21))</f>
        <v>Rotondaro Analia</v>
      </c>
      <c r="K13" s="223"/>
      <c r="L13" s="223"/>
      <c r="M13" s="229"/>
      <c r="N13" s="228" t="str">
        <f>IF(N12="","",LOOKUP(N12,$W$3:$W$21,$Y$3:$Y$21))</f>
        <v>Benitez Laura</v>
      </c>
      <c r="O13" s="223"/>
      <c r="P13" s="223"/>
      <c r="Q13" s="229"/>
      <c r="R13" s="228" t="str">
        <f>IF(R12="","",LOOKUP(R12,$W$3:$W$21,$Y$3:$Y$21))</f>
        <v>Lopez Pablo</v>
      </c>
      <c r="S13" s="223"/>
      <c r="T13" s="223"/>
      <c r="U13" s="229"/>
      <c r="W13" s="32">
        <v>11</v>
      </c>
      <c r="X13" s="34" t="s">
        <v>299</v>
      </c>
      <c r="Y13" s="100" t="s">
        <v>150</v>
      </c>
      <c r="Z13" s="100" t="s">
        <v>150</v>
      </c>
      <c r="AA13" s="22"/>
    </row>
    <row r="14" spans="1:27" ht="22.5" customHeight="1">
      <c r="A14" s="53">
        <v>2000</v>
      </c>
      <c r="B14" s="224" t="str">
        <f>IF(B12="","",IF(LOOKUP(B12,$W$3:$W$21,$Z$3:$Z$21)="","---",LOOKUP(B12,$W$3:$W$21,$Z$3:$Z$21)))</f>
        <v>Vallerino Cecilia</v>
      </c>
      <c r="C14" s="225"/>
      <c r="D14" s="225"/>
      <c r="E14" s="226"/>
      <c r="F14" s="224" t="str">
        <f>IF(F12="","",IF(LOOKUP(F12,$W$3:$W$21,$Z$3:$Z$21)="","---",LOOKUP(F12,$W$3:$W$21,$Z$3:$Z$21)))</f>
        <v>Mansilla Graciela</v>
      </c>
      <c r="G14" s="225"/>
      <c r="H14" s="225"/>
      <c r="I14" s="226"/>
      <c r="J14" s="224" t="str">
        <f>IF(J12="","",IF(LOOKUP(J12,$W$3:$W$21,$Z$3:$Z$21)="","---",LOOKUP(J12,$W$3:$W$21,$Z$3:$Z$21)))</f>
        <v xml:space="preserve"> Amato Marina</v>
      </c>
      <c r="K14" s="225"/>
      <c r="L14" s="225"/>
      <c r="M14" s="226"/>
      <c r="N14" s="224" t="str">
        <f>IF(N12="","",IF(LOOKUP(N12,$W$3:$W$21,$Z$3:$Z$21)="","---",LOOKUP(N12,$W$3:$W$21,$Z$3:$Z$21)))</f>
        <v>Benitez Laura</v>
      </c>
      <c r="O14" s="225"/>
      <c r="P14" s="225"/>
      <c r="Q14" s="226"/>
      <c r="R14" s="224" t="str">
        <f>IF(R12="","",IF(LOOKUP(R12,$W$3:$W$21,$Z$3:$Z$21)="","---",LOOKUP(R12,$W$3:$W$21,$Z$3:$Z$21)))</f>
        <v>Lopez Pablo</v>
      </c>
      <c r="S14" s="225"/>
      <c r="T14" s="225"/>
      <c r="U14" s="226"/>
      <c r="W14" s="32">
        <v>12</v>
      </c>
      <c r="X14" s="34" t="s">
        <v>299</v>
      </c>
      <c r="Y14" s="34" t="s">
        <v>100</v>
      </c>
      <c r="Z14" s="34" t="s">
        <v>100</v>
      </c>
      <c r="AA14" s="22"/>
    </row>
    <row r="15" spans="1:27" ht="24" customHeight="1">
      <c r="A15" s="53">
        <v>2010</v>
      </c>
      <c r="B15" s="29">
        <v>5</v>
      </c>
      <c r="C15" s="231" t="str">
        <f>IF(B15="","",LOOKUP(B15,$W$3:$W$21,$X$3:$X$21))</f>
        <v>Filosofía</v>
      </c>
      <c r="D15" s="232"/>
      <c r="E15" s="233"/>
      <c r="F15" s="29">
        <v>6</v>
      </c>
      <c r="G15" s="231" t="str">
        <f>IF(F15="","",LOOKUP(F15,$W$3:$W$21,$X$3:$X$21))</f>
        <v>Pedagogía</v>
      </c>
      <c r="H15" s="232"/>
      <c r="I15" s="233"/>
      <c r="J15" s="105">
        <v>7</v>
      </c>
      <c r="K15" s="243" t="str">
        <f>IF(J15="","",LOOKUP(J15,$W$3:$W$21,$X$3:$X$21))</f>
        <v>Psico. del Des. y el Aprend. I</v>
      </c>
      <c r="L15" s="244"/>
      <c r="M15" s="245"/>
      <c r="N15" s="105">
        <v>10</v>
      </c>
      <c r="O15" s="243" t="str">
        <f>IF(N15="","",LOOKUP(N15,$W$3:$W$21,$X$3:$X$21))</f>
        <v>Taller de Pens. Lógico Matem.</v>
      </c>
      <c r="P15" s="244"/>
      <c r="Q15" s="245"/>
      <c r="R15" s="29">
        <v>4</v>
      </c>
      <c r="S15" s="231" t="str">
        <f>IF(R15="","",LOOKUP(R15,$W$3:$W$21,$X$3:$X$21))</f>
        <v>Didáctica General</v>
      </c>
      <c r="T15" s="232"/>
      <c r="U15" s="233"/>
      <c r="W15" s="25"/>
      <c r="X15" s="35"/>
      <c r="Y15" s="34"/>
      <c r="Z15" s="34"/>
      <c r="AA15" s="22"/>
    </row>
    <row r="16" spans="1:27" ht="15" customHeight="1">
      <c r="A16" s="54"/>
      <c r="B16" s="228" t="str">
        <f>IF(B15="","",LOOKUP(B15,$W$3:$W$21,$Y$3:$Y$21))</f>
        <v>Legarreta Gabriel</v>
      </c>
      <c r="C16" s="223"/>
      <c r="D16" s="223"/>
      <c r="E16" s="229"/>
      <c r="F16" s="228" t="str">
        <f>IF(F15="","",LOOKUP(F15,$W$3:$W$21,$Y$3:$Y$21))</f>
        <v>Vilan Ester</v>
      </c>
      <c r="G16" s="223"/>
      <c r="H16" s="223"/>
      <c r="I16" s="229"/>
      <c r="J16" s="260" t="str">
        <f>IF(J15="","",LOOKUP(J15,$W$3:$W$21,$Y$3:$Y$21))</f>
        <v>Jarabo Silvia</v>
      </c>
      <c r="K16" s="261"/>
      <c r="L16" s="261"/>
      <c r="M16" s="262"/>
      <c r="N16" s="260" t="str">
        <f>IF(N15="","",LOOKUP(N15,$W$3:$W$21,$Y$3:$Y$21))</f>
        <v>Riquel Lucas</v>
      </c>
      <c r="O16" s="261"/>
      <c r="P16" s="261"/>
      <c r="Q16" s="262"/>
      <c r="R16" s="228" t="str">
        <f>IF(R15="","",LOOKUP(R15,$W$3:$W$21,$Y$3:$Y$21))</f>
        <v>Berardoni/Arriola</v>
      </c>
      <c r="S16" s="223"/>
      <c r="T16" s="223"/>
      <c r="U16" s="229"/>
      <c r="W16" s="25"/>
      <c r="X16" s="35"/>
      <c r="Y16" s="34"/>
      <c r="Z16" s="34"/>
      <c r="AA16" s="22"/>
    </row>
    <row r="17" spans="1:27" ht="15" customHeight="1">
      <c r="A17" s="53">
        <v>2110</v>
      </c>
      <c r="B17" s="224" t="str">
        <f>IF(B15="","",IF(LOOKUP(B15,$W$3:$W$21,$Z$3:$Z$21)="","---",LOOKUP(B15,$W$3:$W$21,$Z$3:$Z$21)))</f>
        <v>Jarabo Silvia</v>
      </c>
      <c r="C17" s="225"/>
      <c r="D17" s="225"/>
      <c r="E17" s="226"/>
      <c r="F17" s="224" t="str">
        <f>IF(F15="","",IF(LOOKUP(F15,$W$3:$W$21,$Z$3:$Z$21)="","---",LOOKUP(F15,$W$3:$W$21,$Z$3:$Z$21)))</f>
        <v>Vilan Ester</v>
      </c>
      <c r="G17" s="225"/>
      <c r="H17" s="225"/>
      <c r="I17" s="226"/>
      <c r="J17" s="240" t="str">
        <f>IF(J15="","",IF(LOOKUP(J15,$W$3:$W$21,$Z$3:$Z$21)="","---",LOOKUP(J15,$W$3:$W$21,$Z$3:$Z$21)))</f>
        <v>Rastelli Juan</v>
      </c>
      <c r="K17" s="241"/>
      <c r="L17" s="241"/>
      <c r="M17" s="242"/>
      <c r="N17" s="240" t="str">
        <f>IF(N15="","",IF(LOOKUP(N15,$W$3:$W$21,$Z$3:$Z$21)="","---",LOOKUP(N15,$W$3:$W$21,$Z$3:$Z$21)))</f>
        <v>Riquel Lucas</v>
      </c>
      <c r="O17" s="241"/>
      <c r="P17" s="241"/>
      <c r="Q17" s="242"/>
      <c r="R17" s="224" t="str">
        <f>IF(R15="","",IF(LOOKUP(R15,$W$3:$W$21,$Z$3:$Z$21)="","---",LOOKUP(R15,$W$3:$W$21,$Z$3:$Z$21)))</f>
        <v>Ponce Rosana</v>
      </c>
      <c r="S17" s="225"/>
      <c r="T17" s="225"/>
      <c r="U17" s="226"/>
      <c r="W17" s="25"/>
      <c r="X17" s="35"/>
      <c r="Y17" s="34"/>
      <c r="Z17" s="34"/>
      <c r="AA17" s="22"/>
    </row>
    <row r="18" spans="1:27" ht="24" customHeight="1">
      <c r="A18" s="53">
        <v>2110</v>
      </c>
      <c r="B18" s="29">
        <v>5</v>
      </c>
      <c r="C18" s="231" t="str">
        <f>IF(B18="","",LOOKUP(B18,$W$3:$W$21,$X$3:$X$21))</f>
        <v>Filosofía</v>
      </c>
      <c r="D18" s="232"/>
      <c r="E18" s="233"/>
      <c r="F18" s="29">
        <v>6</v>
      </c>
      <c r="G18" s="231" t="str">
        <f>IF(F18="","",LOOKUP(F18,$W$3:$W$21,$X$3:$X$21))</f>
        <v>Pedagogía</v>
      </c>
      <c r="H18" s="232"/>
      <c r="I18" s="233"/>
      <c r="J18" s="105">
        <v>7</v>
      </c>
      <c r="K18" s="243" t="str">
        <f>IF(J18="","",LOOKUP(J18,$W$3:$W$21,$X$3:$X$21))</f>
        <v>Psico. del Des. y el Aprend. I</v>
      </c>
      <c r="L18" s="244"/>
      <c r="M18" s="245"/>
      <c r="N18" s="105">
        <v>10</v>
      </c>
      <c r="O18" s="243" t="str">
        <f>IF(N18="","",LOOKUP(N18,$W$3:$W$21,$X$3:$X$21))</f>
        <v>Taller de Pens. Lógico Matem.</v>
      </c>
      <c r="P18" s="244"/>
      <c r="Q18" s="245"/>
      <c r="R18" s="29">
        <v>4</v>
      </c>
      <c r="S18" s="231" t="str">
        <f>IF(R18="","",LOOKUP(R18,$W$3:$W$21,$X$3:$X$21))</f>
        <v>Didáctica General</v>
      </c>
      <c r="T18" s="232"/>
      <c r="U18" s="233"/>
      <c r="W18" s="25"/>
      <c r="X18" s="35"/>
      <c r="Y18" s="34"/>
      <c r="Z18" s="34"/>
      <c r="AA18" s="22"/>
    </row>
    <row r="19" spans="1:27" ht="15" customHeight="1">
      <c r="A19" s="54"/>
      <c r="B19" s="228" t="str">
        <f>IF(B18="","",LOOKUP(B18,$W$3:$W$21,$Y$3:$Y$21))</f>
        <v>Legarreta Gabriel</v>
      </c>
      <c r="C19" s="223"/>
      <c r="D19" s="223"/>
      <c r="E19" s="229"/>
      <c r="F19" s="228" t="str">
        <f>IF(F18="","",LOOKUP(F18,$W$3:$W$21,$Y$3:$Y$21))</f>
        <v>Vilan Ester</v>
      </c>
      <c r="G19" s="223"/>
      <c r="H19" s="223"/>
      <c r="I19" s="229"/>
      <c r="J19" s="260" t="str">
        <f>IF(J18="","",LOOKUP(J18,$W$3:$W$21,$Y$3:$Y$21))</f>
        <v>Jarabo Silvia</v>
      </c>
      <c r="K19" s="261"/>
      <c r="L19" s="261"/>
      <c r="M19" s="262"/>
      <c r="N19" s="260" t="str">
        <f>IF(N18="","",LOOKUP(N18,$W$3:$W$21,$Y$3:$Y$21))</f>
        <v>Riquel Lucas</v>
      </c>
      <c r="O19" s="261"/>
      <c r="P19" s="261"/>
      <c r="Q19" s="262"/>
      <c r="R19" s="228" t="str">
        <f>IF(R18="","",LOOKUP(R18,$W$3:$W$21,$Y$3:$Y$21))</f>
        <v>Berardoni/Arriola</v>
      </c>
      <c r="S19" s="223"/>
      <c r="T19" s="223"/>
      <c r="U19" s="229"/>
      <c r="W19" s="25"/>
      <c r="X19" s="46"/>
      <c r="Y19" s="47"/>
      <c r="Z19" s="47"/>
      <c r="AA19" s="22"/>
    </row>
    <row r="20" spans="1:27" ht="15" customHeight="1">
      <c r="A20" s="53">
        <v>2210</v>
      </c>
      <c r="B20" s="224" t="str">
        <f>IF(B18="","",IF(LOOKUP(B18,$W$3:$W$21,$Z$3:$Z$21)="","---",LOOKUP(B18,$W$3:$W$21,$Z$3:$Z$21)))</f>
        <v>Jarabo Silvia</v>
      </c>
      <c r="C20" s="225"/>
      <c r="D20" s="225"/>
      <c r="E20" s="226"/>
      <c r="F20" s="224" t="str">
        <f>IF(F18="","",IF(LOOKUP(F18,$W$3:$W$21,$Z$3:$Z$21)="","---",LOOKUP(F18,$W$3:$W$21,$Z$3:$Z$21)))</f>
        <v>Vilan Ester</v>
      </c>
      <c r="G20" s="225"/>
      <c r="H20" s="225"/>
      <c r="I20" s="226"/>
      <c r="J20" s="240" t="str">
        <f>IF(J18="","",IF(LOOKUP(J18,$W$3:$W$21,$Z$3:$Z$21)="","---",LOOKUP(J18,$W$3:$W$21,$Z$3:$Z$21)))</f>
        <v>Rastelli Juan</v>
      </c>
      <c r="K20" s="241"/>
      <c r="L20" s="241"/>
      <c r="M20" s="242"/>
      <c r="N20" s="240" t="str">
        <f>IF(N18="","",IF(LOOKUP(N18,$W$3:$W$21,$Z$3:$Z$21)="","---",LOOKUP(N18,$W$3:$W$21,$Z$3:$Z$21)))</f>
        <v>Riquel Lucas</v>
      </c>
      <c r="O20" s="241"/>
      <c r="P20" s="241"/>
      <c r="Q20" s="242"/>
      <c r="R20" s="224" t="str">
        <f>IF(R18="","",IF(LOOKUP(R18,$W$3:$W$21,$Z$3:$Z$21)="","---",LOOKUP(R18,$W$3:$W$21,$Z$3:$Z$21)))</f>
        <v>Ponce Rosana</v>
      </c>
      <c r="S20" s="225"/>
      <c r="T20" s="225"/>
      <c r="U20" s="226"/>
      <c r="W20" s="25"/>
      <c r="X20" s="46"/>
      <c r="Y20" s="47"/>
      <c r="Z20" s="47"/>
      <c r="AA20" s="22"/>
    </row>
    <row r="21" spans="1:27" ht="15" customHeight="1">
      <c r="B21" s="48"/>
      <c r="C21" s="48"/>
      <c r="D21" s="48"/>
      <c r="E21" s="49"/>
      <c r="F21" s="49"/>
      <c r="G21" s="49"/>
      <c r="H21" s="49"/>
      <c r="I21" s="49"/>
      <c r="J21" s="49"/>
      <c r="K21" s="49"/>
      <c r="L21" s="49"/>
      <c r="M21" s="49"/>
      <c r="N21" s="49"/>
      <c r="O21" s="49"/>
      <c r="P21" s="49"/>
      <c r="Q21" s="50"/>
      <c r="R21" s="50"/>
      <c r="S21" s="50"/>
      <c r="T21" s="50"/>
      <c r="U21" s="50"/>
      <c r="W21" s="25"/>
      <c r="X21" s="46"/>
      <c r="Y21" s="47"/>
      <c r="Z21" s="47"/>
      <c r="AA21" s="22"/>
    </row>
    <row r="22" spans="1:27" ht="12.75" customHeight="1"/>
    <row r="23" spans="1:27" ht="12.75" customHeight="1"/>
    <row r="24" spans="1:27" ht="12.75" customHeight="1"/>
    <row r="25" spans="1:27" ht="12.75" customHeight="1"/>
    <row r="26" spans="1:27" ht="12.75" customHeight="1"/>
    <row r="27" spans="1:27" ht="12.75" customHeight="1"/>
    <row r="28" spans="1:27" ht="12.75" customHeight="1"/>
    <row r="29" spans="1:27" ht="12.75" customHeight="1"/>
    <row r="30" spans="1:27" ht="12.75" customHeight="1"/>
    <row r="31" spans="1:27" ht="12.75" customHeight="1"/>
    <row r="32" spans="1:27"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row r="186" ht="12.75"/>
    <row r="187" ht="12.75"/>
    <row r="188" ht="12.75"/>
    <row r="189" ht="12.75"/>
    <row r="190" ht="12.75"/>
    <row r="191" ht="12.75"/>
    <row r="192" ht="12.75"/>
    <row r="193" ht="12.75"/>
    <row r="194" ht="12.75"/>
    <row r="195" ht="12.75"/>
    <row r="196" ht="12.75"/>
    <row r="197" ht="12.75"/>
    <row r="198" ht="12.75"/>
    <row r="199" ht="12.75"/>
    <row r="200" ht="12.75"/>
    <row r="201" ht="12.75"/>
    <row r="202" ht="12.75"/>
    <row r="203" ht="12.75"/>
    <row r="204" ht="12.75"/>
    <row r="205" ht="12.75"/>
    <row r="206" ht="12.75"/>
    <row r="207" ht="12.75"/>
    <row r="208" ht="12.75"/>
    <row r="209" ht="12.75"/>
    <row r="210" ht="12.75"/>
    <row r="211" ht="12.75"/>
    <row r="212" ht="12.75"/>
    <row r="213" ht="12.75"/>
    <row r="214" ht="12.75"/>
    <row r="215" ht="12.75"/>
    <row r="216" ht="12.75"/>
    <row r="217" ht="12.75"/>
    <row r="218" ht="12.75"/>
    <row r="219" ht="12.75"/>
    <row r="220" ht="12.75"/>
    <row r="221" ht="12.75"/>
    <row r="222" ht="12.75"/>
    <row r="223" ht="12.75"/>
    <row r="224" ht="12.75"/>
    <row r="225" ht="12.75"/>
    <row r="226" ht="12.75"/>
    <row r="227" ht="12.75"/>
    <row r="228" ht="12.75"/>
    <row r="229" ht="12.75"/>
    <row r="230" ht="12.75"/>
    <row r="231" ht="12.75"/>
    <row r="232" ht="12.75"/>
    <row r="233" ht="12.75"/>
    <row r="234" ht="12.75"/>
    <row r="235" ht="12.75"/>
    <row r="236" ht="12.75"/>
    <row r="237" ht="12.75"/>
    <row r="238" ht="12.75"/>
    <row r="239" ht="12.75"/>
    <row r="240" ht="12.75"/>
    <row r="241" ht="12.75"/>
    <row r="242" ht="12.75"/>
    <row r="243" ht="12.75"/>
    <row r="244" ht="12.75"/>
    <row r="245" ht="12.75"/>
    <row r="246" ht="12.75"/>
    <row r="247" ht="12.75"/>
    <row r="248" ht="12.75"/>
    <row r="249" ht="12.75"/>
    <row r="250" ht="12.75"/>
    <row r="251" ht="12.75"/>
    <row r="252" ht="12.75"/>
    <row r="253" ht="12.75"/>
    <row r="254" ht="12.75"/>
    <row r="255" ht="12.75"/>
    <row r="256" ht="12.75"/>
    <row r="257" ht="12.75"/>
    <row r="258" ht="12.75"/>
    <row r="259" ht="12.75"/>
    <row r="260" ht="12.75"/>
    <row r="261" ht="12.75"/>
    <row r="262" ht="12.75"/>
    <row r="263" ht="12.75"/>
    <row r="264" ht="12.75"/>
    <row r="265" ht="12.75"/>
    <row r="266" ht="12.75"/>
    <row r="267" ht="12.75"/>
    <row r="268" ht="12.75"/>
    <row r="269" ht="12.75"/>
    <row r="270" ht="12.75"/>
    <row r="271" ht="12.75"/>
    <row r="272" ht="12.75"/>
    <row r="273" ht="12.75"/>
    <row r="274" ht="12.75"/>
    <row r="275" ht="12.75"/>
    <row r="276" ht="12.75"/>
    <row r="277" ht="12.75"/>
    <row r="278" ht="12.75"/>
    <row r="279" ht="12.75"/>
    <row r="280" ht="12.75"/>
    <row r="281" ht="12.75"/>
    <row r="282" ht="12.75"/>
    <row r="283" ht="12.75"/>
    <row r="284" ht="12.75"/>
    <row r="285" ht="12.75"/>
    <row r="286" ht="12.75"/>
    <row r="287" ht="12.75"/>
    <row r="288" ht="12.75"/>
    <row r="289" ht="12.75"/>
    <row r="290" ht="12.75"/>
    <row r="291" ht="12.75"/>
    <row r="292" ht="12.75"/>
    <row r="293" ht="12.75"/>
    <row r="294" ht="12.75"/>
    <row r="295" ht="12.75"/>
    <row r="296" ht="12.75"/>
    <row r="297" ht="12.75"/>
    <row r="298" ht="12.75"/>
    <row r="299" ht="12.75"/>
    <row r="300" ht="12.75"/>
    <row r="301" ht="12.75"/>
    <row r="302" ht="12.75"/>
    <row r="303" ht="12.75"/>
    <row r="304" ht="12.75"/>
    <row r="305" ht="12.75"/>
    <row r="306" ht="12.75"/>
    <row r="307" ht="12.75"/>
    <row r="308" ht="12.75"/>
    <row r="309" ht="12.75"/>
    <row r="310" ht="12.75"/>
    <row r="311" ht="12.75"/>
    <row r="312" ht="12.75"/>
    <row r="313" ht="12.75"/>
    <row r="314" ht="12.75"/>
    <row r="315" ht="12.75"/>
    <row r="316" ht="12.75"/>
    <row r="317" ht="12.75"/>
    <row r="318" ht="12.75"/>
    <row r="319" ht="12.75"/>
    <row r="320" ht="12.75"/>
    <row r="321" ht="12.75"/>
    <row r="322" ht="12.75"/>
    <row r="323" ht="12.75"/>
    <row r="324" ht="12.75"/>
    <row r="325" ht="12.75"/>
    <row r="326" ht="12.75"/>
    <row r="327" ht="12.75"/>
    <row r="328" ht="12.75"/>
    <row r="329" ht="12.75"/>
    <row r="330" ht="12.75"/>
    <row r="331" ht="12.75"/>
    <row r="332" ht="12.75"/>
    <row r="333" ht="12.75"/>
    <row r="334" ht="12.75"/>
    <row r="335" ht="12.75"/>
    <row r="336" ht="12.75"/>
    <row r="337" ht="12.75"/>
    <row r="338" ht="12.75"/>
    <row r="339" ht="12.75"/>
    <row r="340" ht="12.75"/>
    <row r="341" ht="12.75"/>
    <row r="342" ht="12.75"/>
    <row r="343" ht="12.75"/>
    <row r="344" ht="12.75"/>
    <row r="345" ht="12.75"/>
    <row r="346" ht="12.75"/>
    <row r="347" ht="12.75"/>
    <row r="348" ht="12.75"/>
    <row r="349" ht="12.75"/>
    <row r="350" ht="12.75"/>
    <row r="351" ht="12.75"/>
    <row r="352" ht="12.75"/>
    <row r="353" ht="12.75"/>
    <row r="354" ht="12.75"/>
    <row r="355" ht="12.75"/>
    <row r="356" ht="12.75"/>
    <row r="357" ht="12.75"/>
    <row r="358" ht="12.75"/>
    <row r="359" ht="12.75"/>
    <row r="360" ht="12.75"/>
    <row r="361" ht="12.75"/>
    <row r="362" ht="12.75"/>
    <row r="363" ht="12.75"/>
    <row r="364" ht="12.75"/>
    <row r="365" ht="12.75"/>
    <row r="366" ht="12.75"/>
    <row r="367" ht="12.75"/>
    <row r="368" ht="12.75"/>
    <row r="369" ht="12.75"/>
    <row r="370" ht="12.75"/>
    <row r="371" ht="12.75"/>
    <row r="372" ht="12.75"/>
    <row r="373" ht="12.75"/>
    <row r="374" ht="12.75"/>
    <row r="375" ht="12.75"/>
    <row r="376" ht="12.75"/>
    <row r="377" ht="12.75"/>
    <row r="378" ht="12.75"/>
    <row r="379" ht="12.75"/>
    <row r="380" ht="12.75"/>
    <row r="381" ht="12.75"/>
    <row r="382" ht="12.75"/>
    <row r="383" ht="12.75"/>
    <row r="384" ht="12.75"/>
    <row r="385" ht="12.75"/>
    <row r="386" ht="12.75"/>
    <row r="387" ht="12.75"/>
    <row r="388" ht="12.75"/>
    <row r="389" ht="12.75"/>
    <row r="390" ht="12.75"/>
    <row r="391" ht="12.75"/>
    <row r="392" ht="12.75"/>
    <row r="393" ht="12.75"/>
    <row r="394" ht="12.75"/>
    <row r="395" ht="12.75"/>
    <row r="396" ht="12.75"/>
    <row r="397" ht="12.75"/>
    <row r="398" ht="12.75"/>
    <row r="399" ht="12.75"/>
    <row r="400" ht="12.75"/>
    <row r="401" ht="12.75"/>
    <row r="402" ht="12.75"/>
    <row r="403" ht="12.75"/>
    <row r="404" ht="12.75"/>
    <row r="405" ht="12.75"/>
    <row r="406" ht="12.75"/>
    <row r="407" ht="12.75"/>
    <row r="408" ht="12.75"/>
    <row r="409" ht="12.75"/>
    <row r="410" ht="12.75"/>
    <row r="411" ht="12.75"/>
    <row r="412" ht="12.75"/>
    <row r="413" ht="12.75"/>
    <row r="414" ht="12.75"/>
    <row r="415" ht="12.75"/>
    <row r="416" ht="12.75"/>
    <row r="417" ht="12.75"/>
    <row r="418" ht="12.75"/>
    <row r="419" ht="12.75"/>
    <row r="420" ht="12.75"/>
    <row r="421" ht="12.75"/>
    <row r="422" ht="12.75"/>
    <row r="423" ht="12.75"/>
    <row r="424" ht="12.75"/>
    <row r="425" ht="12.75"/>
    <row r="426" ht="12.75"/>
    <row r="427" ht="12.75"/>
    <row r="428" ht="12.75"/>
    <row r="429" ht="12.75"/>
    <row r="430" ht="12.75"/>
    <row r="431" ht="12.75"/>
    <row r="432" ht="12.75"/>
    <row r="433" ht="12.75"/>
    <row r="434" ht="12.75"/>
    <row r="435" ht="12.75"/>
    <row r="436" ht="12.75"/>
    <row r="437" ht="12.75"/>
    <row r="438" ht="12.75"/>
    <row r="439" ht="12.75"/>
    <row r="440" ht="12.75"/>
    <row r="441" ht="12.75"/>
    <row r="442" ht="12.75"/>
    <row r="443" ht="12.75"/>
    <row r="444" ht="12.75"/>
    <row r="445" ht="12.75"/>
    <row r="446" ht="12.75"/>
    <row r="447" ht="12.75"/>
    <row r="448" ht="12.75"/>
    <row r="449" ht="12.75"/>
    <row r="450" ht="12.75"/>
    <row r="451" ht="12.75"/>
    <row r="452" ht="12.75"/>
    <row r="453" ht="12.75"/>
    <row r="454" ht="12.75"/>
    <row r="455" ht="12.75"/>
    <row r="456" ht="12.75"/>
    <row r="457" ht="12.75"/>
    <row r="458" ht="12.75"/>
    <row r="459" ht="12.75"/>
    <row r="460" ht="12.75"/>
    <row r="461" ht="12.75"/>
    <row r="462" ht="12.75"/>
    <row r="463" ht="12.75"/>
    <row r="464" ht="12.75"/>
    <row r="465" ht="12.75"/>
    <row r="466" ht="12.75"/>
    <row r="467" ht="12.75"/>
    <row r="468" ht="12.75"/>
    <row r="469" ht="12.75"/>
    <row r="470" ht="12.75"/>
    <row r="471" ht="12.75"/>
    <row r="472" ht="12.75"/>
    <row r="473" ht="12.75"/>
    <row r="474" ht="12.75"/>
    <row r="475" ht="12.75"/>
    <row r="476" ht="12.75"/>
    <row r="477" ht="12.75"/>
    <row r="478" ht="12.75"/>
    <row r="479" ht="12.75"/>
    <row r="480" ht="12.75"/>
    <row r="481" ht="12.75"/>
    <row r="482" ht="12.75"/>
    <row r="483" ht="12.75"/>
    <row r="484" ht="12.75"/>
    <row r="485" ht="12.75"/>
    <row r="486" ht="12.75"/>
    <row r="487" ht="12.75"/>
    <row r="488" ht="12.75"/>
    <row r="489" ht="12.75"/>
    <row r="490" ht="12.75"/>
    <row r="491" ht="12.75"/>
    <row r="492" ht="12.75"/>
    <row r="493" ht="12.75"/>
    <row r="494" ht="12.75"/>
    <row r="495" ht="12.75"/>
    <row r="496" ht="12.75"/>
    <row r="497" ht="12.75"/>
    <row r="498" ht="12.75"/>
    <row r="499" ht="12.75"/>
    <row r="500" ht="12.75"/>
    <row r="501" ht="12.75"/>
    <row r="502" ht="12.75"/>
    <row r="503" ht="12.75"/>
    <row r="504" ht="12.75"/>
    <row r="505" ht="12.75"/>
    <row r="506" ht="12.75"/>
    <row r="507" ht="12.75"/>
    <row r="508" ht="12.75"/>
    <row r="509" ht="12.75"/>
    <row r="510" ht="12.75"/>
    <row r="511" ht="12.75"/>
    <row r="512" ht="12.75"/>
    <row r="513" ht="12.75"/>
    <row r="514" ht="12.75"/>
    <row r="515" ht="12.75"/>
    <row r="516" ht="12.75"/>
    <row r="517" ht="12.75"/>
    <row r="518" ht="12.75"/>
    <row r="519" ht="12.75"/>
    <row r="520" ht="12.75"/>
    <row r="521" ht="12.75"/>
    <row r="522" ht="12.75"/>
    <row r="523" ht="12.75"/>
    <row r="524" ht="12.75"/>
    <row r="525" ht="12.75"/>
    <row r="526" ht="12.75"/>
    <row r="527" ht="12.75"/>
    <row r="528" ht="12.75"/>
    <row r="529" ht="12.75"/>
    <row r="530" ht="12.75"/>
    <row r="531" ht="12.75"/>
    <row r="532" ht="12.75"/>
    <row r="533" ht="12.75"/>
    <row r="534" ht="12.75"/>
    <row r="535" ht="12.75"/>
    <row r="536" ht="12.75"/>
    <row r="537" ht="12.75"/>
    <row r="538" ht="12.75"/>
    <row r="539" ht="12.75"/>
    <row r="540" ht="12.75"/>
    <row r="541" ht="12.75"/>
    <row r="542" ht="12.75"/>
    <row r="543" ht="12.75"/>
    <row r="544" ht="12.75"/>
    <row r="545" ht="12.75"/>
    <row r="546" ht="12.75"/>
    <row r="547" ht="12.75"/>
    <row r="548" ht="12.75"/>
    <row r="549" ht="12.75"/>
    <row r="550" ht="12.75"/>
    <row r="551" ht="12.75"/>
    <row r="552" ht="12.75"/>
    <row r="553" ht="12.75"/>
    <row r="554" ht="12.75"/>
    <row r="555" ht="12.75"/>
    <row r="556" ht="12.75"/>
    <row r="557" ht="12.75"/>
    <row r="558" ht="12.75"/>
    <row r="559" ht="12.75"/>
    <row r="560" ht="12.75"/>
    <row r="561" ht="12.75"/>
    <row r="562" ht="12.75"/>
    <row r="563" ht="12.75"/>
    <row r="564" ht="12.75"/>
    <row r="565" ht="12.75"/>
    <row r="566" ht="12.75"/>
    <row r="567" ht="12.75"/>
    <row r="568" ht="12.75"/>
    <row r="569" ht="12.75"/>
    <row r="570" ht="12.75"/>
    <row r="571" ht="12.75"/>
    <row r="572" ht="12.75"/>
    <row r="573" ht="12.75"/>
    <row r="574" ht="12.75"/>
    <row r="575" ht="12.75"/>
    <row r="576" ht="12.75"/>
    <row r="577" ht="12.75"/>
    <row r="578" ht="12.75"/>
    <row r="579" ht="12.75"/>
    <row r="580" ht="12.75"/>
    <row r="581" ht="12.75"/>
    <row r="582" ht="12.75"/>
    <row r="583" ht="12.75"/>
    <row r="584" ht="12.75"/>
    <row r="585" ht="12.75"/>
    <row r="586" ht="12.75"/>
    <row r="587" ht="12.75"/>
    <row r="588" ht="12.75"/>
    <row r="589" ht="12.75"/>
    <row r="590" ht="12.75"/>
    <row r="591" ht="12.75"/>
    <row r="592" ht="12.75"/>
    <row r="593" ht="12.75"/>
    <row r="594" ht="12.75"/>
    <row r="595" ht="12.75"/>
    <row r="596" ht="12.75"/>
    <row r="597" ht="12.75"/>
    <row r="598" ht="12.75"/>
    <row r="599" ht="12.75"/>
    <row r="600" ht="12.75"/>
    <row r="601" ht="12.75"/>
    <row r="602" ht="12.75"/>
    <row r="603" ht="12.75"/>
    <row r="604" ht="12.75"/>
    <row r="605" ht="12.75"/>
    <row r="606" ht="12.75"/>
    <row r="607" ht="12.75"/>
    <row r="608" ht="12.75"/>
    <row r="609" ht="12.75"/>
    <row r="610" ht="12.75"/>
    <row r="611" ht="12.75"/>
    <row r="612" ht="12.75"/>
    <row r="613" ht="12.75"/>
    <row r="614" ht="12.75"/>
    <row r="615" ht="12.75"/>
    <row r="616" ht="12.75"/>
    <row r="617" ht="12.75"/>
    <row r="618" ht="12.75"/>
    <row r="619" ht="12.75"/>
    <row r="620" ht="12.75"/>
    <row r="621" ht="12.75"/>
    <row r="622" ht="12.75"/>
    <row r="623" ht="12.75"/>
    <row r="624" ht="12.75"/>
    <row r="625" ht="12.75"/>
    <row r="626" ht="12.75"/>
    <row r="627" ht="12.75"/>
    <row r="628" ht="12.75"/>
    <row r="629" ht="12.75"/>
    <row r="630" ht="12.75"/>
    <row r="631" ht="12.75"/>
    <row r="632" ht="12.75"/>
    <row r="633" ht="12.75"/>
    <row r="634" ht="12.75"/>
    <row r="635" ht="12.75"/>
    <row r="636" ht="12.75"/>
    <row r="637" ht="12.75"/>
    <row r="638" ht="12.75"/>
    <row r="639" ht="12.75"/>
    <row r="640" ht="12.75"/>
    <row r="641" ht="12.75"/>
    <row r="642" ht="12.75"/>
    <row r="643" ht="12.75"/>
    <row r="644" ht="12.75"/>
    <row r="645" ht="12.75"/>
    <row r="646" ht="12.75"/>
    <row r="647" ht="12.75"/>
    <row r="648" ht="12.75"/>
    <row r="649" ht="12.75"/>
    <row r="650" ht="12.75"/>
    <row r="651" ht="12.75"/>
    <row r="652" ht="12.75"/>
    <row r="653" ht="12.75"/>
    <row r="654" ht="12.75"/>
    <row r="655" ht="12.75"/>
    <row r="656" ht="12.75"/>
    <row r="657" ht="12.75"/>
    <row r="658" ht="12.75"/>
    <row r="659" ht="12.75"/>
    <row r="660" ht="12.75"/>
    <row r="661" ht="12.75"/>
    <row r="662" ht="12.75"/>
    <row r="663" ht="12.75"/>
    <row r="664" ht="12.75"/>
    <row r="665" ht="12.75"/>
    <row r="666" ht="12.75"/>
    <row r="667" ht="12.75"/>
    <row r="668" ht="12.75"/>
    <row r="669" ht="12.75"/>
    <row r="670" ht="12.75"/>
    <row r="671" ht="12.75"/>
    <row r="672" ht="12.75"/>
    <row r="673" ht="12.75"/>
    <row r="674" ht="12.75"/>
    <row r="675" ht="12.75"/>
    <row r="676" ht="12.75"/>
    <row r="677" ht="12.75"/>
    <row r="678" ht="12.75"/>
    <row r="679" ht="12.75"/>
    <row r="680" ht="12.75"/>
    <row r="681" ht="12.75"/>
    <row r="682" ht="12.75"/>
    <row r="683" ht="12.75"/>
    <row r="684" ht="12.75"/>
    <row r="685" ht="12.75"/>
    <row r="686" ht="12.75"/>
    <row r="687" ht="12.75"/>
    <row r="688" ht="12.75"/>
    <row r="689" ht="12.75"/>
    <row r="690" ht="12.75"/>
    <row r="691" ht="12.75"/>
    <row r="692" ht="12.75"/>
    <row r="693" ht="12.75"/>
    <row r="694" ht="12.75"/>
    <row r="695" ht="12.75"/>
    <row r="696" ht="12.75"/>
    <row r="697" ht="12.75"/>
    <row r="698" ht="12.75"/>
    <row r="699" ht="12.75"/>
    <row r="700" ht="12.75"/>
    <row r="701" ht="12.75"/>
    <row r="702" ht="12.75"/>
    <row r="703" ht="12.75"/>
    <row r="704" ht="12.75"/>
    <row r="705" ht="12.75"/>
    <row r="706" ht="12.75"/>
    <row r="707" ht="12.75"/>
    <row r="708" ht="12.75"/>
    <row r="709" ht="12.75"/>
    <row r="710" ht="12.75"/>
    <row r="711" ht="12.75"/>
    <row r="712" ht="12.75"/>
    <row r="713" ht="12.75"/>
    <row r="714" ht="12.75"/>
    <row r="715" ht="12.75"/>
    <row r="716" ht="12.75"/>
    <row r="717" ht="12.75"/>
    <row r="718" ht="12.75"/>
    <row r="719" ht="12.75"/>
    <row r="720" ht="12.75"/>
    <row r="721" ht="12.75"/>
    <row r="722" ht="12.75"/>
    <row r="723" ht="12.75"/>
    <row r="724" ht="12.75"/>
    <row r="725" ht="12.75"/>
    <row r="726" ht="12.75"/>
    <row r="727" ht="12.75"/>
    <row r="728" ht="12.75"/>
    <row r="729" ht="12.75"/>
    <row r="730" ht="12.75"/>
    <row r="731" ht="12.75"/>
    <row r="732" ht="12.75"/>
    <row r="733" ht="12.75"/>
    <row r="734" ht="12.75"/>
    <row r="735" ht="12.75"/>
    <row r="736" ht="12.75"/>
    <row r="737" ht="12.75"/>
    <row r="738" ht="12.75"/>
    <row r="739" ht="12.75"/>
    <row r="740" ht="12.75"/>
    <row r="741" ht="12.75"/>
    <row r="742" ht="12.75"/>
    <row r="743" ht="12.75"/>
    <row r="744" ht="12.75"/>
    <row r="745" ht="12.75"/>
    <row r="746" ht="12.75"/>
    <row r="747" ht="12.75"/>
    <row r="748" ht="12.75"/>
    <row r="749" ht="12.75"/>
    <row r="750" ht="12.75"/>
    <row r="751" ht="12.75"/>
    <row r="752" ht="12.75"/>
    <row r="753" ht="12.75"/>
    <row r="754" ht="12.75"/>
    <row r="755" ht="12.75"/>
    <row r="756" ht="12.75"/>
    <row r="757" ht="12.75"/>
    <row r="758" ht="12.75"/>
    <row r="759" ht="12.75"/>
    <row r="760" ht="12.75"/>
    <row r="761" ht="12.75"/>
    <row r="762" ht="12.75"/>
    <row r="763" ht="12.75"/>
    <row r="764" ht="12.75"/>
    <row r="765" ht="12.75"/>
    <row r="766" ht="12.75"/>
    <row r="767" ht="12.75"/>
    <row r="768" ht="12.75"/>
    <row r="769" ht="12.75"/>
    <row r="770" ht="12.75"/>
    <row r="771" ht="12.75"/>
    <row r="772" ht="12.75"/>
    <row r="773" ht="12.75"/>
    <row r="774" ht="12.75"/>
    <row r="775" ht="12.75"/>
    <row r="776" ht="12.75"/>
    <row r="777" ht="12.75"/>
    <row r="778" ht="12.75"/>
    <row r="779" ht="12.75"/>
    <row r="780" ht="12.75"/>
    <row r="781" ht="12.75"/>
    <row r="782" ht="12.75"/>
    <row r="783" ht="12.75"/>
    <row r="784" ht="12.75"/>
    <row r="785" ht="12.75"/>
    <row r="786" ht="12.75"/>
    <row r="787" ht="12.75"/>
    <row r="788" ht="12.75"/>
    <row r="789" ht="12.75"/>
    <row r="790" ht="12.75"/>
    <row r="791" ht="12.75"/>
    <row r="792" ht="12.75"/>
    <row r="793" ht="12.75"/>
    <row r="794" ht="12.75"/>
    <row r="795" ht="12.75"/>
    <row r="796" ht="12.75"/>
    <row r="797" ht="12.75"/>
    <row r="798" ht="12.75"/>
    <row r="799" ht="12.75"/>
    <row r="800" ht="12.75"/>
    <row r="801" ht="12.75"/>
    <row r="802" ht="12.75"/>
    <row r="803" ht="12.75"/>
    <row r="804" ht="12.75"/>
    <row r="805" ht="12.75"/>
    <row r="806" ht="12.75"/>
    <row r="807" ht="12.75"/>
    <row r="808" ht="12.75"/>
    <row r="809" ht="12.75"/>
    <row r="810" ht="12.75"/>
    <row r="811" ht="12.75"/>
    <row r="812" ht="12.75"/>
    <row r="813" ht="12.75"/>
    <row r="814" ht="12.75"/>
    <row r="815" ht="12.75"/>
    <row r="816" ht="12.75"/>
    <row r="817" ht="12.75"/>
    <row r="818" ht="12.75"/>
    <row r="819" ht="12.75"/>
    <row r="820" ht="12.75"/>
    <row r="821" ht="12.75"/>
    <row r="822" ht="12.75"/>
    <row r="823" ht="12.75"/>
    <row r="824" ht="12.75"/>
    <row r="825" ht="12.75"/>
    <row r="826" ht="12.75"/>
    <row r="827" ht="12.75"/>
    <row r="828" ht="12.75"/>
    <row r="829" ht="12.75"/>
    <row r="830" ht="12.75"/>
    <row r="831" ht="12.75"/>
    <row r="832" ht="12.75"/>
    <row r="833" ht="12.75"/>
    <row r="834" ht="12.75"/>
    <row r="835" ht="12.75"/>
    <row r="836" ht="12.75"/>
    <row r="837" ht="12.75"/>
    <row r="838" ht="12.75"/>
    <row r="839" ht="12.75"/>
    <row r="840" ht="12.75"/>
    <row r="841" ht="12.75"/>
    <row r="842" ht="12.75"/>
    <row r="843" ht="12.75"/>
    <row r="844" ht="12.75"/>
    <row r="845" ht="12.75"/>
    <row r="846" ht="12.75"/>
    <row r="847" ht="12.75"/>
    <row r="848" ht="12.75"/>
    <row r="849" ht="12.75"/>
    <row r="850" ht="12.75"/>
    <row r="851" ht="12.75"/>
    <row r="852" ht="12.75"/>
    <row r="853" ht="12.75"/>
    <row r="854" ht="12.75"/>
    <row r="855" ht="12.75"/>
    <row r="856" ht="12.75"/>
    <row r="857" ht="12.75"/>
    <row r="858" ht="12.75"/>
    <row r="859" ht="12.75"/>
    <row r="860" ht="12.75"/>
    <row r="861" ht="12.75"/>
    <row r="862" ht="12.75"/>
    <row r="863" ht="12.75"/>
    <row r="864" ht="12.75"/>
    <row r="865" ht="12.75"/>
    <row r="866" ht="12.75"/>
    <row r="867" ht="12.75"/>
    <row r="868" ht="12.75"/>
    <row r="869" ht="12.75"/>
    <row r="870" ht="12.75"/>
    <row r="871" ht="12.75"/>
    <row r="872" ht="12.75"/>
    <row r="873" ht="12.75"/>
    <row r="874" ht="12.75"/>
    <row r="875" ht="12.75"/>
    <row r="876" ht="12.75"/>
    <row r="877" ht="12.75"/>
    <row r="878" ht="12.75"/>
    <row r="879" ht="12.75"/>
    <row r="880" ht="12.75"/>
    <row r="881" ht="12.75"/>
    <row r="882" ht="12.75"/>
    <row r="883" ht="12.75"/>
    <row r="884" ht="12.75"/>
    <row r="885" ht="12.75"/>
    <row r="886" ht="12.75"/>
    <row r="887" ht="12.75"/>
    <row r="888" ht="12.75"/>
    <row r="889" ht="12.75"/>
    <row r="890" ht="12.75"/>
    <row r="891" ht="12.75"/>
    <row r="892" ht="12.75"/>
    <row r="893" ht="12.75"/>
    <row r="894" ht="12.75"/>
    <row r="895" ht="12.75"/>
    <row r="896" ht="12.75"/>
    <row r="897" ht="12.75"/>
    <row r="898" ht="12.75"/>
    <row r="899" ht="12.75"/>
    <row r="900" ht="12.75"/>
    <row r="901" ht="12.75"/>
    <row r="902" ht="12.75"/>
    <row r="903" ht="12.75"/>
    <row r="904" ht="12.75"/>
    <row r="905" ht="12.75"/>
    <row r="906" ht="12.75"/>
    <row r="907" ht="12.75"/>
    <row r="908" ht="12.75"/>
    <row r="909" ht="12.75"/>
    <row r="910" ht="12.75"/>
    <row r="911" ht="12.75"/>
    <row r="912" ht="12.75"/>
    <row r="913" ht="12.75"/>
    <row r="914" ht="12.75"/>
    <row r="915" ht="12.75"/>
    <row r="916" ht="12.75"/>
    <row r="917" ht="12.75"/>
    <row r="918" ht="12.75"/>
    <row r="919" ht="12.75"/>
    <row r="920" ht="12.75"/>
    <row r="921" ht="12.75"/>
    <row r="922" ht="12.75"/>
    <row r="923" ht="12.75"/>
    <row r="924" ht="12.75"/>
    <row r="925" ht="12.75"/>
    <row r="926" ht="12.75"/>
    <row r="927" ht="12.75"/>
    <row r="928" ht="12.75"/>
    <row r="929" ht="12.75"/>
    <row r="930" ht="12.75"/>
    <row r="931" ht="12.75"/>
    <row r="932" ht="12.75"/>
    <row r="933" ht="12.75"/>
    <row r="934" ht="12.75"/>
    <row r="935" ht="12.75"/>
    <row r="936" ht="12.75"/>
    <row r="937" ht="12.75"/>
    <row r="938" ht="12.75"/>
    <row r="939" ht="12.75"/>
    <row r="940" ht="12.75"/>
    <row r="941" ht="12.75"/>
    <row r="942" ht="12.75"/>
    <row r="943" ht="12.75"/>
    <row r="944" ht="12.75"/>
  </sheetData>
  <mergeCells count="96">
    <mergeCell ref="O9:Q9"/>
    <mergeCell ref="N10:Q10"/>
    <mergeCell ref="R10:U10"/>
    <mergeCell ref="N11:Q11"/>
    <mergeCell ref="R11:U11"/>
    <mergeCell ref="S9:U9"/>
    <mergeCell ref="C9:E9"/>
    <mergeCell ref="B10:E10"/>
    <mergeCell ref="F10:I10"/>
    <mergeCell ref="J10:M10"/>
    <mergeCell ref="B11:E11"/>
    <mergeCell ref="F11:I11"/>
    <mergeCell ref="J11:M11"/>
    <mergeCell ref="G9:I9"/>
    <mergeCell ref="K9:M9"/>
    <mergeCell ref="O15:Q15"/>
    <mergeCell ref="S15:U15"/>
    <mergeCell ref="J13:M13"/>
    <mergeCell ref="N13:Q13"/>
    <mergeCell ref="C12:E12"/>
    <mergeCell ref="G12:I12"/>
    <mergeCell ref="K12:M12"/>
    <mergeCell ref="O12:Q12"/>
    <mergeCell ref="B13:E13"/>
    <mergeCell ref="N14:Q14"/>
    <mergeCell ref="R14:U14"/>
    <mergeCell ref="S12:U12"/>
    <mergeCell ref="F13:I13"/>
    <mergeCell ref="R13:U13"/>
    <mergeCell ref="B17:E17"/>
    <mergeCell ref="F17:I17"/>
    <mergeCell ref="J17:M17"/>
    <mergeCell ref="N17:Q17"/>
    <mergeCell ref="R17:U17"/>
    <mergeCell ref="N20:Q20"/>
    <mergeCell ref="R20:U20"/>
    <mergeCell ref="C18:E18"/>
    <mergeCell ref="B19:E19"/>
    <mergeCell ref="F19:I19"/>
    <mergeCell ref="J19:M19"/>
    <mergeCell ref="B20:E20"/>
    <mergeCell ref="F20:I20"/>
    <mergeCell ref="J20:M20"/>
    <mergeCell ref="G18:I18"/>
    <mergeCell ref="S18:U18"/>
    <mergeCell ref="K18:M18"/>
    <mergeCell ref="O18:Q18"/>
    <mergeCell ref="N19:Q19"/>
    <mergeCell ref="R19:U19"/>
    <mergeCell ref="O3:Q3"/>
    <mergeCell ref="S3:U3"/>
    <mergeCell ref="R4:U4"/>
    <mergeCell ref="R5:U5"/>
    <mergeCell ref="O6:Q6"/>
    <mergeCell ref="S6:U6"/>
    <mergeCell ref="N4:Q4"/>
    <mergeCell ref="C1:U1"/>
    <mergeCell ref="B2:E2"/>
    <mergeCell ref="F2:I2"/>
    <mergeCell ref="J2:M2"/>
    <mergeCell ref="N2:Q2"/>
    <mergeCell ref="R2:U2"/>
    <mergeCell ref="C3:E3"/>
    <mergeCell ref="G3:I3"/>
    <mergeCell ref="K3:M3"/>
    <mergeCell ref="B4:E4"/>
    <mergeCell ref="F4:I4"/>
    <mergeCell ref="J4:M4"/>
    <mergeCell ref="B5:E5"/>
    <mergeCell ref="N5:Q5"/>
    <mergeCell ref="J7:M7"/>
    <mergeCell ref="N7:Q7"/>
    <mergeCell ref="R7:U7"/>
    <mergeCell ref="F5:I5"/>
    <mergeCell ref="J5:M5"/>
    <mergeCell ref="C6:E6"/>
    <mergeCell ref="G6:I6"/>
    <mergeCell ref="K6:M6"/>
    <mergeCell ref="B7:E7"/>
    <mergeCell ref="F7:I7"/>
    <mergeCell ref="R16:U16"/>
    <mergeCell ref="B8:E8"/>
    <mergeCell ref="F8:I8"/>
    <mergeCell ref="J8:M8"/>
    <mergeCell ref="N8:Q8"/>
    <mergeCell ref="R8:U8"/>
    <mergeCell ref="C15:E15"/>
    <mergeCell ref="G15:I15"/>
    <mergeCell ref="K15:M15"/>
    <mergeCell ref="B16:E16"/>
    <mergeCell ref="F16:I16"/>
    <mergeCell ref="J16:M16"/>
    <mergeCell ref="N16:Q16"/>
    <mergeCell ref="B14:E14"/>
    <mergeCell ref="F14:I14"/>
    <mergeCell ref="J14:M14"/>
  </mergeCells>
  <conditionalFormatting sqref="C3:E4 G3 K3 O3 S3 B4 F4 J4 N4 R4 C6:E6 G6 K6 O6 S6 B7 F7 J7 N7 R7 C9:E9 G9 K9 O9 S9 B10 F10 J10 N10 R10 G12 K12 O12 S12 B13 F13 J13 N13 R13 C15 G15 K15 O15 S15 B16 F16 J16 N16 R16 C18 G18 K18 O18 S18 B19 F19 J19 N19 R19">
    <cfRule type="cellIs" dxfId="767" priority="1" operator="equal">
      <formula>""</formula>
    </cfRule>
  </conditionalFormatting>
  <conditionalFormatting sqref="B3:B9">
    <cfRule type="cellIs" dxfId="766" priority="2" operator="equal">
      <formula>""</formula>
    </cfRule>
  </conditionalFormatting>
  <conditionalFormatting sqref="B15">
    <cfRule type="cellIs" dxfId="765" priority="3" operator="equal">
      <formula>""</formula>
    </cfRule>
  </conditionalFormatting>
  <conditionalFormatting sqref="B16 C15:E15">
    <cfRule type="cellIs" dxfId="764" priority="4" operator="equal">
      <formula>""</formula>
    </cfRule>
  </conditionalFormatting>
  <conditionalFormatting sqref="J8 N8 R8 B11 F11 J11 N11 R11 B14 F14 J14 N14 R14 B17 F17 J17 N17 R17 B20 F20 J20 N20 R20">
    <cfRule type="cellIs" dxfId="763" priority="5" operator="equal">
      <formula>""</formula>
    </cfRule>
  </conditionalFormatting>
  <conditionalFormatting sqref="J16 K15:M15">
    <cfRule type="cellIs" dxfId="762" priority="6" operator="equal">
      <formula>""</formula>
    </cfRule>
  </conditionalFormatting>
  <conditionalFormatting sqref="R5 R11">
    <cfRule type="cellIs" dxfId="761" priority="7" operator="equal">
      <formula>""</formula>
    </cfRule>
  </conditionalFormatting>
  <conditionalFormatting sqref="B5 B11">
    <cfRule type="cellIs" dxfId="760" priority="8" operator="equal">
      <formula>""</formula>
    </cfRule>
  </conditionalFormatting>
  <conditionalFormatting sqref="G3:I4 F4 G6:I6 G9:I9 F10">
    <cfRule type="cellIs" dxfId="759" priority="9" operator="equal">
      <formula>""</formula>
    </cfRule>
  </conditionalFormatting>
  <conditionalFormatting sqref="F3:F9">
    <cfRule type="cellIs" dxfId="758" priority="10" operator="equal">
      <formula>""</formula>
    </cfRule>
  </conditionalFormatting>
  <conditionalFormatting sqref="F5 F11">
    <cfRule type="cellIs" dxfId="757" priority="11" operator="equal">
      <formula>""</formula>
    </cfRule>
  </conditionalFormatting>
  <conditionalFormatting sqref="K3:M4 J4 K6:M6 K9:M9 J10">
    <cfRule type="cellIs" dxfId="756" priority="12" operator="equal">
      <formula>""</formula>
    </cfRule>
  </conditionalFormatting>
  <conditionalFormatting sqref="J3:J9 N8 R8 B11 F11 J11 N11 R11 B14 F14 J14 N14 R14 B17 F17 J17 N17 R17 B20 F20 J20 N20 R20">
    <cfRule type="cellIs" dxfId="755" priority="13" operator="equal">
      <formula>""</formula>
    </cfRule>
  </conditionalFormatting>
  <conditionalFormatting sqref="J5 J11">
    <cfRule type="cellIs" dxfId="754" priority="14" operator="equal">
      <formula>""</formula>
    </cfRule>
  </conditionalFormatting>
  <conditionalFormatting sqref="O3:Q4 N4 O6:Q6 O9:Q9 N10">
    <cfRule type="cellIs" dxfId="753" priority="15" operator="equal">
      <formula>""</formula>
    </cfRule>
  </conditionalFormatting>
  <conditionalFormatting sqref="N3:N9">
    <cfRule type="cellIs" dxfId="752" priority="16" operator="equal">
      <formula>""</formula>
    </cfRule>
  </conditionalFormatting>
  <conditionalFormatting sqref="N5 N11">
    <cfRule type="cellIs" dxfId="751" priority="17" operator="equal">
      <formula>""</formula>
    </cfRule>
  </conditionalFormatting>
  <conditionalFormatting sqref="S3:U4 R4 S6:U6 S9:U9 R10">
    <cfRule type="cellIs" dxfId="750" priority="18" operator="equal">
      <formula>""</formula>
    </cfRule>
  </conditionalFormatting>
  <conditionalFormatting sqref="R3:R9">
    <cfRule type="cellIs" dxfId="749" priority="19" operator="equal">
      <formula>""</formula>
    </cfRule>
  </conditionalFormatting>
  <conditionalFormatting sqref="C6:E6 B7 C12:E12 G12 B13">
    <cfRule type="cellIs" dxfId="748" priority="20" operator="equal">
      <formula>""</formula>
    </cfRule>
  </conditionalFormatting>
  <conditionalFormatting sqref="B6 B12">
    <cfRule type="cellIs" dxfId="747" priority="21" operator="equal">
      <formula>""</formula>
    </cfRule>
  </conditionalFormatting>
  <conditionalFormatting sqref="B8 B14">
    <cfRule type="cellIs" dxfId="746" priority="22" operator="equal">
      <formula>""</formula>
    </cfRule>
  </conditionalFormatting>
  <conditionalFormatting sqref="B17">
    <cfRule type="cellIs" dxfId="745" priority="23" operator="equal">
      <formula>""</formula>
    </cfRule>
  </conditionalFormatting>
  <conditionalFormatting sqref="B19 C18:E18">
    <cfRule type="cellIs" dxfId="744" priority="24" operator="equal">
      <formula>""</formula>
    </cfRule>
  </conditionalFormatting>
  <conditionalFormatting sqref="B18">
    <cfRule type="cellIs" dxfId="743" priority="25" operator="equal">
      <formula>""</formula>
    </cfRule>
  </conditionalFormatting>
  <conditionalFormatting sqref="B20">
    <cfRule type="cellIs" dxfId="742" priority="26" operator="equal">
      <formula>""</formula>
    </cfRule>
  </conditionalFormatting>
  <conditionalFormatting sqref="G6:I6 F7 G12:I12 F13">
    <cfRule type="cellIs" dxfId="741" priority="27" operator="equal">
      <formula>""</formula>
    </cfRule>
  </conditionalFormatting>
  <conditionalFormatting sqref="F6 F12">
    <cfRule type="cellIs" dxfId="740" priority="28" operator="equal">
      <formula>""</formula>
    </cfRule>
  </conditionalFormatting>
  <conditionalFormatting sqref="F8 F14">
    <cfRule type="cellIs" dxfId="739" priority="29" operator="equal">
      <formula>""</formula>
    </cfRule>
  </conditionalFormatting>
  <conditionalFormatting sqref="F16 G15:I15">
    <cfRule type="cellIs" dxfId="738" priority="30" operator="equal">
      <formula>""</formula>
    </cfRule>
  </conditionalFormatting>
  <conditionalFormatting sqref="F15">
    <cfRule type="cellIs" dxfId="737" priority="31" operator="equal">
      <formula>""</formula>
    </cfRule>
  </conditionalFormatting>
  <conditionalFormatting sqref="F17">
    <cfRule type="cellIs" dxfId="736" priority="32" operator="equal">
      <formula>""</formula>
    </cfRule>
  </conditionalFormatting>
  <conditionalFormatting sqref="F19 G18:I18">
    <cfRule type="cellIs" dxfId="735" priority="33" operator="equal">
      <formula>""</formula>
    </cfRule>
  </conditionalFormatting>
  <conditionalFormatting sqref="F18">
    <cfRule type="cellIs" dxfId="734" priority="34" operator="equal">
      <formula>""</formula>
    </cfRule>
  </conditionalFormatting>
  <conditionalFormatting sqref="F20">
    <cfRule type="cellIs" dxfId="733" priority="35" operator="equal">
      <formula>""</formula>
    </cfRule>
  </conditionalFormatting>
  <conditionalFormatting sqref="K6:M6 J7 K12:M12 J13">
    <cfRule type="cellIs" dxfId="732" priority="36" operator="equal">
      <formula>""</formula>
    </cfRule>
  </conditionalFormatting>
  <conditionalFormatting sqref="J6 J12">
    <cfRule type="cellIs" dxfId="731" priority="37" operator="equal">
      <formula>""</formula>
    </cfRule>
  </conditionalFormatting>
  <conditionalFormatting sqref="J15">
    <cfRule type="cellIs" dxfId="730" priority="38" operator="equal">
      <formula>""</formula>
    </cfRule>
  </conditionalFormatting>
  <conditionalFormatting sqref="J17">
    <cfRule type="cellIs" dxfId="729" priority="39" operator="equal">
      <formula>""</formula>
    </cfRule>
  </conditionalFormatting>
  <conditionalFormatting sqref="J19 K18:M18">
    <cfRule type="cellIs" dxfId="728" priority="40" operator="equal">
      <formula>""</formula>
    </cfRule>
  </conditionalFormatting>
  <conditionalFormatting sqref="J18">
    <cfRule type="cellIs" dxfId="727" priority="41" operator="equal">
      <formula>""</formula>
    </cfRule>
  </conditionalFormatting>
  <conditionalFormatting sqref="J20">
    <cfRule type="cellIs" dxfId="726" priority="42" operator="equal">
      <formula>""</formula>
    </cfRule>
  </conditionalFormatting>
  <conditionalFormatting sqref="O6:Q6 N7 O12:Q12 N13">
    <cfRule type="cellIs" dxfId="725" priority="43" operator="equal">
      <formula>""</formula>
    </cfRule>
  </conditionalFormatting>
  <conditionalFormatting sqref="N6 N12">
    <cfRule type="cellIs" dxfId="724" priority="44" operator="equal">
      <formula>""</formula>
    </cfRule>
  </conditionalFormatting>
  <conditionalFormatting sqref="N8 N14">
    <cfRule type="cellIs" dxfId="723" priority="45" operator="equal">
      <formula>""</formula>
    </cfRule>
  </conditionalFormatting>
  <conditionalFormatting sqref="N16 O15:Q15">
    <cfRule type="cellIs" dxfId="722" priority="46" operator="equal">
      <formula>""</formula>
    </cfRule>
  </conditionalFormatting>
  <conditionalFormatting sqref="N15">
    <cfRule type="cellIs" dxfId="721" priority="47" operator="equal">
      <formula>""</formula>
    </cfRule>
  </conditionalFormatting>
  <conditionalFormatting sqref="N17">
    <cfRule type="cellIs" dxfId="720" priority="48" operator="equal">
      <formula>""</formula>
    </cfRule>
  </conditionalFormatting>
  <conditionalFormatting sqref="N19 O18:Q18">
    <cfRule type="cellIs" dxfId="719" priority="49" operator="equal">
      <formula>""</formula>
    </cfRule>
  </conditionalFormatting>
  <conditionalFormatting sqref="N18">
    <cfRule type="cellIs" dxfId="718" priority="50" operator="equal">
      <formula>""</formula>
    </cfRule>
  </conditionalFormatting>
  <conditionalFormatting sqref="N20">
    <cfRule type="cellIs" dxfId="717" priority="51" operator="equal">
      <formula>""</formula>
    </cfRule>
  </conditionalFormatting>
  <conditionalFormatting sqref="R8 R14">
    <cfRule type="cellIs" dxfId="716" priority="52" operator="equal">
      <formula>""</formula>
    </cfRule>
  </conditionalFormatting>
  <conditionalFormatting sqref="S6:U6 R7 S12:U12 R13">
    <cfRule type="cellIs" dxfId="715" priority="53" operator="equal">
      <formula>""</formula>
    </cfRule>
  </conditionalFormatting>
  <conditionalFormatting sqref="R6 R12">
    <cfRule type="cellIs" dxfId="714" priority="54" operator="equal">
      <formula>""</formula>
    </cfRule>
  </conditionalFormatting>
  <conditionalFormatting sqref="R17">
    <cfRule type="cellIs" dxfId="713" priority="55" operator="equal">
      <formula>""</formula>
    </cfRule>
  </conditionalFormatting>
  <conditionalFormatting sqref="R16 S15:U15">
    <cfRule type="cellIs" dxfId="712" priority="56" operator="equal">
      <formula>""</formula>
    </cfRule>
  </conditionalFormatting>
  <conditionalFormatting sqref="R15">
    <cfRule type="cellIs" dxfId="711" priority="57" operator="equal">
      <formula>""</formula>
    </cfRule>
  </conditionalFormatting>
  <conditionalFormatting sqref="R20">
    <cfRule type="cellIs" dxfId="710" priority="58" operator="equal">
      <formula>""</formula>
    </cfRule>
  </conditionalFormatting>
  <conditionalFormatting sqref="R19 S18:U18">
    <cfRule type="cellIs" dxfId="709" priority="59" operator="equal">
      <formula>""</formula>
    </cfRule>
  </conditionalFormatting>
  <conditionalFormatting sqref="R18">
    <cfRule type="cellIs" dxfId="708" priority="60" operator="equal">
      <formula>""</formula>
    </cfRule>
  </conditionalFormatting>
  <printOptions horizontalCentered="1" verticalCentered="1"/>
  <pageMargins left="0.25" right="0.25" top="0.75" bottom="0.75" header="0" footer="0"/>
  <pageSetup paperSize="9" fitToHeight="0" pageOrder="overThenDown" orientation="landscape" cellComments="atEnd"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outlinePr summaryBelow="0" summaryRight="0"/>
    <pageSetUpPr fitToPage="1"/>
  </sheetPr>
  <dimension ref="A1:AA944"/>
  <sheetViews>
    <sheetView topLeftCell="A3" workbookViewId="0">
      <selection activeCell="I24" sqref="I24"/>
    </sheetView>
  </sheetViews>
  <sheetFormatPr baseColWidth="10" defaultColWidth="12.7109375" defaultRowHeight="15.75" customHeight="1"/>
  <cols>
    <col min="1" max="1" width="4.42578125" customWidth="1"/>
    <col min="2" max="2" width="1.85546875" customWidth="1"/>
    <col min="3" max="3" width="9.28515625" customWidth="1"/>
    <col min="4" max="4" width="1.85546875" customWidth="1"/>
    <col min="5" max="5" width="9.28515625" customWidth="1"/>
    <col min="6" max="6" width="1.85546875" customWidth="1"/>
    <col min="7" max="7" width="9.28515625" customWidth="1"/>
    <col min="8" max="8" width="1.85546875" customWidth="1"/>
    <col min="9" max="9" width="9.28515625" customWidth="1"/>
    <col min="10" max="10" width="1.85546875" customWidth="1"/>
    <col min="11" max="11" width="9.28515625" customWidth="1"/>
    <col min="12" max="12" width="1.85546875" customWidth="1"/>
    <col min="13" max="13" width="9.28515625" customWidth="1"/>
    <col min="14" max="14" width="1.85546875" customWidth="1"/>
    <col min="15" max="15" width="9.28515625" customWidth="1"/>
    <col min="16" max="16" width="1.85546875" customWidth="1"/>
    <col min="17" max="17" width="9.28515625" customWidth="1"/>
    <col min="18" max="18" width="2.42578125" customWidth="1"/>
    <col min="19" max="19" width="9.28515625" customWidth="1"/>
    <col min="20" max="20" width="1.85546875" customWidth="1"/>
    <col min="21" max="21" width="9.28515625" customWidth="1"/>
    <col min="22" max="22" width="5.7109375" customWidth="1"/>
    <col min="23" max="23" width="3" customWidth="1"/>
    <col min="24" max="24" width="24.28515625" customWidth="1"/>
    <col min="25" max="25" width="14.7109375" customWidth="1"/>
    <col min="26" max="26" width="14.140625" customWidth="1"/>
    <col min="27" max="27" width="9.7109375" customWidth="1"/>
  </cols>
  <sheetData>
    <row r="1" spans="1:27" ht="27.75" customHeight="1">
      <c r="A1" s="51"/>
      <c r="B1" s="52"/>
      <c r="C1" s="234" t="s">
        <v>300</v>
      </c>
      <c r="D1" s="223"/>
      <c r="E1" s="223"/>
      <c r="F1" s="223"/>
      <c r="G1" s="223"/>
      <c r="H1" s="223"/>
      <c r="I1" s="223"/>
      <c r="J1" s="223"/>
      <c r="K1" s="223"/>
      <c r="L1" s="223"/>
      <c r="M1" s="223"/>
      <c r="N1" s="223"/>
      <c r="O1" s="223"/>
      <c r="P1" s="223"/>
      <c r="Q1" s="223"/>
      <c r="R1" s="223"/>
      <c r="S1" s="223"/>
      <c r="T1" s="223"/>
      <c r="U1" s="223"/>
      <c r="V1" s="22"/>
      <c r="W1" s="23"/>
    </row>
    <row r="2" spans="1:27" ht="15" customHeight="1">
      <c r="B2" s="235" t="s">
        <v>16</v>
      </c>
      <c r="C2" s="236"/>
      <c r="D2" s="236"/>
      <c r="E2" s="237"/>
      <c r="F2" s="235" t="s">
        <v>179</v>
      </c>
      <c r="G2" s="236"/>
      <c r="H2" s="236"/>
      <c r="I2" s="237"/>
      <c r="J2" s="235" t="s">
        <v>180</v>
      </c>
      <c r="K2" s="236"/>
      <c r="L2" s="236"/>
      <c r="M2" s="237"/>
      <c r="N2" s="235" t="s">
        <v>181</v>
      </c>
      <c r="O2" s="236"/>
      <c r="P2" s="236"/>
      <c r="Q2" s="237"/>
      <c r="R2" s="235" t="s">
        <v>182</v>
      </c>
      <c r="S2" s="236"/>
      <c r="T2" s="236"/>
      <c r="U2" s="237"/>
      <c r="W2" s="25"/>
      <c r="X2" s="26" t="s">
        <v>183</v>
      </c>
      <c r="Y2" s="26" t="s">
        <v>184</v>
      </c>
      <c r="Z2" s="26" t="s">
        <v>185</v>
      </c>
      <c r="AA2" s="27"/>
    </row>
    <row r="3" spans="1:27" ht="15" customHeight="1">
      <c r="A3" s="53"/>
      <c r="B3" s="29"/>
      <c r="C3" s="231" t="str">
        <f>IF(B3="","",LOOKUP(B3,$W$3:$W$21,$X$3:$X$21))</f>
        <v/>
      </c>
      <c r="D3" s="232"/>
      <c r="E3" s="233"/>
      <c r="F3" s="31"/>
      <c r="G3" s="231" t="str">
        <f>IF(F3="","",LOOKUP(F3,$W$3:$W$21,$X$3:$X$21))</f>
        <v/>
      </c>
      <c r="H3" s="232"/>
      <c r="I3" s="233"/>
      <c r="J3" s="31"/>
      <c r="K3" s="231" t="str">
        <f>IF(J3="","",LOOKUP(J3,$W$3:$W$21,$X$3:$X$21))</f>
        <v/>
      </c>
      <c r="L3" s="232"/>
      <c r="M3" s="233"/>
      <c r="N3" s="29"/>
      <c r="O3" s="231" t="str">
        <f>IF(N3="","",LOOKUP(N3,$W$3:$W$21,$X$3:$X$21))</f>
        <v/>
      </c>
      <c r="P3" s="232"/>
      <c r="Q3" s="233"/>
      <c r="R3" s="31"/>
      <c r="S3" s="231" t="str">
        <f>IF(R3="","",LOOKUP(R3,$W$3:$W$21,$X$3:$X$21))</f>
        <v/>
      </c>
      <c r="T3" s="232"/>
      <c r="U3" s="233"/>
      <c r="W3" s="25">
        <v>1</v>
      </c>
      <c r="X3" s="34" t="s">
        <v>290</v>
      </c>
      <c r="Y3" s="34" t="s">
        <v>77</v>
      </c>
      <c r="Z3" s="34" t="s">
        <v>77</v>
      </c>
      <c r="AA3" s="22"/>
    </row>
    <row r="4" spans="1:27" ht="15" customHeight="1">
      <c r="A4" s="53" t="s">
        <v>187</v>
      </c>
      <c r="B4" s="228" t="str">
        <f>IF(B3="","",LOOKUP(B3,$W$3:$W$21,$Y$3:$Y$21))</f>
        <v/>
      </c>
      <c r="C4" s="223"/>
      <c r="D4" s="223"/>
      <c r="E4" s="229"/>
      <c r="F4" s="228" t="str">
        <f>IF(F3="","",LOOKUP(F3,$W$3:$W$21,$Y$3:$Y$21))</f>
        <v/>
      </c>
      <c r="G4" s="223"/>
      <c r="H4" s="223"/>
      <c r="I4" s="229"/>
      <c r="J4" s="228" t="str">
        <f>IF(J3="","",LOOKUP(J3,$W$3:$W$21,$Y$3:$Y$21))</f>
        <v/>
      </c>
      <c r="K4" s="223"/>
      <c r="L4" s="223"/>
      <c r="M4" s="229"/>
      <c r="N4" s="228" t="str">
        <f>IF(N3="","",LOOKUP(N3,$W$3:$W$21,$Y$3:$Y$21))</f>
        <v/>
      </c>
      <c r="O4" s="223"/>
      <c r="P4" s="223"/>
      <c r="Q4" s="229"/>
      <c r="R4" s="228" t="str">
        <f>IF(R3="","",LOOKUP(R3,$W$3:$W$21,$Y$3:$Y$21))</f>
        <v/>
      </c>
      <c r="S4" s="223"/>
      <c r="T4" s="223"/>
      <c r="U4" s="229"/>
      <c r="W4" s="25">
        <v>2</v>
      </c>
      <c r="X4" s="34" t="s">
        <v>291</v>
      </c>
      <c r="Y4" s="34" t="s">
        <v>103</v>
      </c>
      <c r="Z4" s="34" t="s">
        <v>103</v>
      </c>
      <c r="AA4" s="22"/>
    </row>
    <row r="5" spans="1:27" ht="15" customHeight="1">
      <c r="A5" s="53"/>
      <c r="B5" s="224" t="str">
        <f>IF(B3="","",IF(LOOKUP(B3,$W$9:$W$21,$Z$9:$Z$21)="","---",LOOKUP(B3,$W$9:$W$21,$Z$9:$Z$21)))</f>
        <v/>
      </c>
      <c r="C5" s="225"/>
      <c r="D5" s="225"/>
      <c r="E5" s="226"/>
      <c r="F5" s="224" t="str">
        <f>IF(F3="","",IF(LOOKUP(F3,$W$9:$W$21,$Z$9:$Z$21)="","---",LOOKUP(F3,$W$9:$W$21,$Z$9:$Z$21)))</f>
        <v/>
      </c>
      <c r="G5" s="225"/>
      <c r="H5" s="225"/>
      <c r="I5" s="226"/>
      <c r="J5" s="224" t="str">
        <f>IF(J3="","",IF(LOOKUP(J3,$W$9:$W$21,$Z$9:$Z$21)="","---",LOOKUP(J3,$W$9:$W$21,$Z$9:$Z$21)))</f>
        <v/>
      </c>
      <c r="K5" s="225"/>
      <c r="L5" s="225"/>
      <c r="M5" s="226"/>
      <c r="N5" s="224" t="str">
        <f>IF(N3="","",IF(LOOKUP(N3,$W$9:$W$21,$Z$9:$Z$21)="","---",LOOKUP(N3,$W$9:$W$21,$Z$9:$Z$21)))</f>
        <v/>
      </c>
      <c r="O5" s="225"/>
      <c r="P5" s="225"/>
      <c r="Q5" s="226"/>
      <c r="R5" s="224" t="str">
        <f>IF(R3="","",IF(LOOKUP(R3,$W$9:$W$21,$Z$9:$Z$21)="","---",LOOKUP(R3,$W$9:$W$21,$Z$9:$Z$21)))</f>
        <v/>
      </c>
      <c r="S5" s="225"/>
      <c r="T5" s="225"/>
      <c r="U5" s="226"/>
      <c r="W5" s="25">
        <v>3</v>
      </c>
      <c r="X5" s="34" t="s">
        <v>292</v>
      </c>
      <c r="Y5" s="34" t="s">
        <v>154</v>
      </c>
      <c r="Z5" s="34" t="s">
        <v>154</v>
      </c>
      <c r="AA5" s="22"/>
    </row>
    <row r="6" spans="1:27" ht="15" customHeight="1">
      <c r="A6" s="53">
        <v>1700</v>
      </c>
      <c r="B6" s="29"/>
      <c r="C6" s="231" t="str">
        <f>IF(B6="","",LOOKUP(B6,$W$3:$W$21,$X$3:$X$21))</f>
        <v/>
      </c>
      <c r="D6" s="232"/>
      <c r="E6" s="233"/>
      <c r="F6" s="31"/>
      <c r="G6" s="231" t="str">
        <f>IF(F6="","",LOOKUP(F6,$W$3:$W$21,$X$3:$X$21))</f>
        <v/>
      </c>
      <c r="H6" s="232"/>
      <c r="I6" s="233"/>
      <c r="J6" s="31"/>
      <c r="K6" s="231" t="str">
        <f>IF(J6="","",LOOKUP(J6,$W$3:$W$21,$X$3:$X$21))</f>
        <v/>
      </c>
      <c r="L6" s="232"/>
      <c r="M6" s="233"/>
      <c r="N6" s="29"/>
      <c r="O6" s="231" t="str">
        <f>IF(N6="","",LOOKUP(N6,$W$3:$W$21,$X$3:$X$21))</f>
        <v/>
      </c>
      <c r="P6" s="232"/>
      <c r="Q6" s="233"/>
      <c r="R6" s="31"/>
      <c r="S6" s="231" t="str">
        <f>IF(R6="","",LOOKUP(R6,$W$3:$W$21,$X$3:$X$21))</f>
        <v/>
      </c>
      <c r="T6" s="232"/>
      <c r="U6" s="233"/>
      <c r="W6" s="25">
        <v>4</v>
      </c>
      <c r="X6" s="34" t="s">
        <v>253</v>
      </c>
      <c r="Y6" s="34" t="s">
        <v>117</v>
      </c>
      <c r="Z6" s="34" t="s">
        <v>301</v>
      </c>
      <c r="AA6" s="22"/>
    </row>
    <row r="7" spans="1:27" ht="15" customHeight="1">
      <c r="A7" s="53" t="s">
        <v>191</v>
      </c>
      <c r="B7" s="228" t="str">
        <f>IF(B6="","",LOOKUP(B6,$W$3:$W$21,$Y$3:$Y$21))</f>
        <v/>
      </c>
      <c r="C7" s="223"/>
      <c r="D7" s="223"/>
      <c r="E7" s="229"/>
      <c r="F7" s="228" t="str">
        <f>IF(F6="","",LOOKUP(F6,$W$3:$W$21,$Y$3:$Y$21))</f>
        <v/>
      </c>
      <c r="G7" s="223"/>
      <c r="H7" s="223"/>
      <c r="I7" s="229"/>
      <c r="J7" s="228" t="str">
        <f>IF(J6="","",LOOKUP(J6,$W$3:$W$21,$Y$3:$Y$21))</f>
        <v/>
      </c>
      <c r="K7" s="223"/>
      <c r="L7" s="223"/>
      <c r="M7" s="229"/>
      <c r="N7" s="228" t="str">
        <f>IF(N6="","",LOOKUP(N6,$W$3:$W$21,$Y$3:$Y$21))</f>
        <v/>
      </c>
      <c r="O7" s="223"/>
      <c r="P7" s="223"/>
      <c r="Q7" s="229"/>
      <c r="R7" s="228" t="str">
        <f>IF(R6="","",LOOKUP(R6,$W$3:$W$21,$Y$3:$Y$21))</f>
        <v/>
      </c>
      <c r="S7" s="223"/>
      <c r="T7" s="223"/>
      <c r="U7" s="229"/>
      <c r="W7" s="25">
        <v>5</v>
      </c>
      <c r="X7" s="34" t="s">
        <v>293</v>
      </c>
      <c r="Y7" s="34" t="s">
        <v>107</v>
      </c>
      <c r="Z7" s="34"/>
      <c r="AA7" s="22"/>
    </row>
    <row r="8" spans="1:27" ht="15" customHeight="1" thickBot="1">
      <c r="A8" s="53">
        <v>1800</v>
      </c>
      <c r="B8" s="224" t="str">
        <f>IF(B6="","",IF(LOOKUP(B6,$W$9:$W$21,$Z$9:$Z$21)="","---",LOOKUP(B6,$W$9:$W$21,$Z$9:$Z$21)))</f>
        <v/>
      </c>
      <c r="C8" s="225"/>
      <c r="D8" s="225"/>
      <c r="E8" s="226"/>
      <c r="F8" s="224" t="str">
        <f>IF(F6="","",IF(LOOKUP(F6,$W$9:$W$21,$Z$9:$Z$21)="","---",LOOKUP(F6,$W$9:$W$21,$Z$9:$Z$21)))</f>
        <v/>
      </c>
      <c r="G8" s="225"/>
      <c r="H8" s="225"/>
      <c r="I8" s="226"/>
      <c r="J8" s="224" t="str">
        <f>IF(J6="","",IF(LOOKUP(J6,$W$3:$W$21,$Z$3:$Z$21)="","---",LOOKUP(J6,$W$3:$W$21,$Z$3:$Z$21)))</f>
        <v/>
      </c>
      <c r="K8" s="225"/>
      <c r="L8" s="225"/>
      <c r="M8" s="226"/>
      <c r="N8" s="224" t="str">
        <f>IF(N6="","",IF(LOOKUP(N6,$W$3:$W$21,$Z$3:$Z$21)="","---",LOOKUP(N6,$W$3:$W$21,$Z$3:$Z$21)))</f>
        <v/>
      </c>
      <c r="O8" s="225"/>
      <c r="P8" s="225"/>
      <c r="Q8" s="226"/>
      <c r="R8" s="224" t="str">
        <f>IF(R6="","",IF(LOOKUP(R6,$W$3:$W$21,$Z$3:$Z$21)="","---",LOOKUP(R6,$W$3:$W$21,$Z$3:$Z$21)))</f>
        <v/>
      </c>
      <c r="S8" s="225"/>
      <c r="T8" s="225"/>
      <c r="U8" s="226"/>
      <c r="W8" s="25">
        <v>6</v>
      </c>
      <c r="X8" s="34" t="s">
        <v>186</v>
      </c>
      <c r="Y8" s="34" t="s">
        <v>100</v>
      </c>
      <c r="Z8" s="47" t="s">
        <v>100</v>
      </c>
      <c r="AA8" s="22"/>
    </row>
    <row r="9" spans="1:27" ht="24" customHeight="1">
      <c r="A9" s="53">
        <v>1800</v>
      </c>
      <c r="B9" s="29">
        <v>3</v>
      </c>
      <c r="C9" s="231" t="str">
        <f>IF(B9="","",LOOKUP(B9,$W$3:$W$21,$X$3:$X$21))</f>
        <v>Corporeidad y Motricidad</v>
      </c>
      <c r="D9" s="232"/>
      <c r="E9" s="233"/>
      <c r="F9" s="29">
        <v>6</v>
      </c>
      <c r="G9" s="231" t="str">
        <f>IF(F9="","",LOOKUP(F9,$W$3:$W$21,$X$3:$X$21))</f>
        <v>Pedagogía</v>
      </c>
      <c r="H9" s="232"/>
      <c r="I9" s="233"/>
      <c r="J9" s="29">
        <v>4</v>
      </c>
      <c r="K9" s="231" t="str">
        <f>IF(J9="","",LOOKUP(J9,$W$3:$W$21,$X$3:$X$21))</f>
        <v>Didáctica General</v>
      </c>
      <c r="L9" s="232"/>
      <c r="M9" s="233"/>
      <c r="N9" s="29">
        <v>7</v>
      </c>
      <c r="O9" s="231" t="str">
        <f>IF(N9="","",LOOKUP(N9,$W$3:$W$21,$X$3:$X$21))</f>
        <v>Psicol. del Desarr. y el Apr. I</v>
      </c>
      <c r="P9" s="232"/>
      <c r="Q9" s="233"/>
      <c r="R9" s="31">
        <v>10</v>
      </c>
      <c r="S9" s="231" t="str">
        <f>IF(R9="","",LOOKUP(R9,$W$3:$W$21,$X$3:$X$21))</f>
        <v>Taller de Pensam. Lógico Matem.</v>
      </c>
      <c r="T9" s="232"/>
      <c r="U9" s="233"/>
      <c r="W9" s="25">
        <v>7</v>
      </c>
      <c r="X9" s="34" t="s">
        <v>302</v>
      </c>
      <c r="Y9" s="99" t="s">
        <v>424</v>
      </c>
      <c r="Z9" s="34"/>
      <c r="AA9" s="22"/>
    </row>
    <row r="10" spans="1:27" ht="15" customHeight="1">
      <c r="A10" s="54"/>
      <c r="B10" s="228" t="str">
        <f>IF(B9="","",LOOKUP(B9,$W$3:$W$21,$Y$3:$Y$21))</f>
        <v>Vallerino Cecilia</v>
      </c>
      <c r="C10" s="223"/>
      <c r="D10" s="223"/>
      <c r="E10" s="229"/>
      <c r="F10" s="228" t="str">
        <f>IF(F9="","",LOOKUP(F9,$W$3:$W$21,$Y$3:$Y$21))</f>
        <v>Lopez Pablo</v>
      </c>
      <c r="G10" s="223"/>
      <c r="H10" s="223"/>
      <c r="I10" s="229"/>
      <c r="J10" s="228" t="str">
        <f>IF(J9="","",LOOKUP(J9,$W$3:$W$21,$Y$3:$Y$21))</f>
        <v>Ponce Rosana</v>
      </c>
      <c r="K10" s="223"/>
      <c r="L10" s="223"/>
      <c r="M10" s="229"/>
      <c r="N10" s="228" t="str">
        <f>IF(N9="","",LOOKUP(N9,$W$3:$W$21,$Y$3:$Y$21))</f>
        <v>Bulfero Antonella</v>
      </c>
      <c r="O10" s="223"/>
      <c r="P10" s="223"/>
      <c r="Q10" s="229"/>
      <c r="R10" s="228" t="str">
        <f>IF(R9="","",LOOKUP(R9,$W$3:$W$21,$Y$3:$Y$21))</f>
        <v>Castellon Sabina</v>
      </c>
      <c r="S10" s="223"/>
      <c r="T10" s="223"/>
      <c r="U10" s="229"/>
      <c r="W10" s="25">
        <v>8</v>
      </c>
      <c r="X10" s="34" t="s">
        <v>296</v>
      </c>
      <c r="Y10" s="34" t="s">
        <v>134</v>
      </c>
      <c r="Z10" s="34" t="s">
        <v>134</v>
      </c>
      <c r="AA10" s="22"/>
    </row>
    <row r="11" spans="1:27" ht="15" customHeight="1" thickBot="1">
      <c r="A11" s="53">
        <v>1900</v>
      </c>
      <c r="B11" s="224" t="str">
        <f>IF(B9="","",IF(LOOKUP(B9,$W$3:$W$21,$Z$3:$Z$21)="","---",LOOKUP(B9,$W$3:$W$21,$Z$3:$Z$21)))</f>
        <v>Vallerino Cecilia</v>
      </c>
      <c r="C11" s="225"/>
      <c r="D11" s="225"/>
      <c r="E11" s="226"/>
      <c r="F11" s="224" t="str">
        <f>IF(F9="","",IF(LOOKUP(F9,$W$3:$W$21,$Z$3:$Z$21)="","---",LOOKUP(F9,$W$3:$W$21,$Z$3:$Z$21)))</f>
        <v>Lopez Pablo</v>
      </c>
      <c r="G11" s="225"/>
      <c r="H11" s="225"/>
      <c r="I11" s="226"/>
      <c r="J11" s="224" t="str">
        <f>IF(J9="","",IF(LOOKUP(J9,$W$3:$W$21,$Z$3:$Z$21)="","---",LOOKUP(J9,$W$3:$W$21,$Z$3:$Z$21)))</f>
        <v>Moix Mariangeles</v>
      </c>
      <c r="K11" s="225"/>
      <c r="L11" s="225"/>
      <c r="M11" s="226"/>
      <c r="N11" s="224" t="str">
        <f>IF(N9="","",IF(LOOKUP(N9,$W$3:$W$21,$Z$3:$Z$21)="","---",LOOKUP(N9,$W$3:$W$21,$Z$3:$Z$21)))</f>
        <v>---</v>
      </c>
      <c r="O11" s="225"/>
      <c r="P11" s="225"/>
      <c r="Q11" s="226"/>
      <c r="R11" s="224" t="str">
        <f>IF(R9="","",IF(LOOKUP(R9,$W$3:$W$21,$Z$3:$Z$21)="","---",LOOKUP(R9,$W$3:$W$21,$Z$3:$Z$21)))</f>
        <v>Castellon Sabina</v>
      </c>
      <c r="S11" s="225"/>
      <c r="T11" s="225"/>
      <c r="U11" s="226"/>
      <c r="W11" s="25">
        <v>9</v>
      </c>
      <c r="X11" s="34" t="s">
        <v>303</v>
      </c>
      <c r="Y11" s="34" t="s">
        <v>37</v>
      </c>
      <c r="Z11" s="34"/>
      <c r="AA11" s="22"/>
    </row>
    <row r="12" spans="1:27" ht="24.75" customHeight="1">
      <c r="A12" s="53">
        <v>1900</v>
      </c>
      <c r="B12" s="29"/>
      <c r="C12" s="231" t="str">
        <f>IF(B12="","",LOOKUP(B12,$W$3:$W$21,$X$3:$X$21))</f>
        <v/>
      </c>
      <c r="D12" s="232"/>
      <c r="E12" s="233"/>
      <c r="F12" s="29">
        <v>6</v>
      </c>
      <c r="G12" s="231" t="str">
        <f>IF(F12="","",LOOKUP(F12,$W$3:$W$21,$X$3:$X$21))</f>
        <v>Pedagogía</v>
      </c>
      <c r="H12" s="232"/>
      <c r="I12" s="233"/>
      <c r="J12" s="29">
        <v>4</v>
      </c>
      <c r="K12" s="231" t="str">
        <f>IF(J12="","",LOOKUP(J12,$W$3:$W$21,$X$3:$X$21))</f>
        <v>Didáctica General</v>
      </c>
      <c r="L12" s="232"/>
      <c r="M12" s="233"/>
      <c r="N12" s="29">
        <v>7</v>
      </c>
      <c r="O12" s="231" t="str">
        <f>IF(N12="","",LOOKUP(N12,$W$3:$W$21,$X$3:$X$21))</f>
        <v>Psicol. del Desarr. y el Apr. I</v>
      </c>
      <c r="P12" s="232"/>
      <c r="Q12" s="233"/>
      <c r="R12" s="31">
        <v>10</v>
      </c>
      <c r="S12" s="231" t="str">
        <f>IF(R12="","",LOOKUP(R12,$W$3:$W$21,$X$3:$X$21))</f>
        <v>Taller de Pensam. Lógico Matem.</v>
      </c>
      <c r="T12" s="232"/>
      <c r="U12" s="233"/>
      <c r="W12" s="25">
        <v>10</v>
      </c>
      <c r="X12" s="34" t="s">
        <v>304</v>
      </c>
      <c r="Y12" s="34" t="s">
        <v>47</v>
      </c>
      <c r="Z12" s="47" t="s">
        <v>47</v>
      </c>
      <c r="AA12" s="22"/>
    </row>
    <row r="13" spans="1:27" ht="15" customHeight="1">
      <c r="A13" s="53"/>
      <c r="B13" s="228" t="str">
        <f>IF(B12="","",LOOKUP(B12,$W$3:$W$21,$Y$3:$Y$21))</f>
        <v/>
      </c>
      <c r="C13" s="223"/>
      <c r="D13" s="223"/>
      <c r="E13" s="229"/>
      <c r="F13" s="228" t="str">
        <f>IF(F12="","",LOOKUP(F12,$W$3:$W$21,$Y$3:$Y$21))</f>
        <v>Lopez Pablo</v>
      </c>
      <c r="G13" s="223"/>
      <c r="H13" s="223"/>
      <c r="I13" s="229"/>
      <c r="J13" s="228" t="str">
        <f>IF(J12="","",LOOKUP(J12,$W$3:$W$21,$Y$3:$Y$21))</f>
        <v>Ponce Rosana</v>
      </c>
      <c r="K13" s="223"/>
      <c r="L13" s="223"/>
      <c r="M13" s="229"/>
      <c r="N13" s="228" t="str">
        <f>IF(N12="","",LOOKUP(N12,$W$3:$W$21,$Y$3:$Y$21))</f>
        <v>Bulfero Antonella</v>
      </c>
      <c r="O13" s="223"/>
      <c r="P13" s="223"/>
      <c r="Q13" s="229"/>
      <c r="R13" s="228" t="str">
        <f>IF(R12="","",LOOKUP(R12,$W$3:$W$21,$Y$3:$Y$21))</f>
        <v>Castellon Sabina</v>
      </c>
      <c r="S13" s="223"/>
      <c r="T13" s="223"/>
      <c r="U13" s="229"/>
      <c r="W13" s="32">
        <v>11</v>
      </c>
      <c r="X13" s="34" t="s">
        <v>305</v>
      </c>
      <c r="Y13" s="34" t="s">
        <v>100</v>
      </c>
      <c r="Z13" s="47" t="s">
        <v>100</v>
      </c>
      <c r="AA13" s="22"/>
    </row>
    <row r="14" spans="1:27" ht="15" customHeight="1" thickBot="1">
      <c r="A14" s="53">
        <v>2000</v>
      </c>
      <c r="B14" s="224" t="str">
        <f>IF(B12="","",IF(LOOKUP(B12,$W$3:$W$21,$Z$3:$Z$21)="","---",LOOKUP(B12,$W$3:$W$21,$Z$3:$Z$21)))</f>
        <v/>
      </c>
      <c r="C14" s="225"/>
      <c r="D14" s="225"/>
      <c r="E14" s="226"/>
      <c r="F14" s="224" t="str">
        <f>IF(F12="","",IF(LOOKUP(F12,$W$3:$W$21,$Z$3:$Z$21)="","---",LOOKUP(F12,$W$3:$W$21,$Z$3:$Z$21)))</f>
        <v>Lopez Pablo</v>
      </c>
      <c r="G14" s="225"/>
      <c r="H14" s="225"/>
      <c r="I14" s="226"/>
      <c r="J14" s="224" t="str">
        <f>IF(J12="","",IF(LOOKUP(J12,$W$3:$W$21,$Z$3:$Z$21)="","---",LOOKUP(J12,$W$3:$W$21,$Z$3:$Z$21)))</f>
        <v>Moix Mariangeles</v>
      </c>
      <c r="K14" s="225"/>
      <c r="L14" s="225"/>
      <c r="M14" s="226"/>
      <c r="N14" s="224" t="str">
        <f>IF(N12="","",IF(LOOKUP(N12,$W$3:$W$21,$Z$3:$Z$21)="","---",LOOKUP(N12,$W$3:$W$21,$Z$3:$Z$21)))</f>
        <v>---</v>
      </c>
      <c r="O14" s="225"/>
      <c r="P14" s="225"/>
      <c r="Q14" s="226"/>
      <c r="R14" s="224" t="str">
        <f>IF(R12="","",IF(LOOKUP(R12,$W$3:$W$21,$Z$3:$Z$21)="","---",LOOKUP(R12,$W$3:$W$21,$Z$3:$Z$21)))</f>
        <v>Castellon Sabina</v>
      </c>
      <c r="S14" s="225"/>
      <c r="T14" s="225"/>
      <c r="U14" s="226"/>
      <c r="W14" s="25"/>
      <c r="X14" s="34"/>
      <c r="Y14" s="34"/>
      <c r="Z14" s="34"/>
      <c r="AA14" s="22"/>
    </row>
    <row r="15" spans="1:27" ht="20.25" customHeight="1">
      <c r="A15" s="53">
        <v>2010</v>
      </c>
      <c r="B15" s="29">
        <v>8</v>
      </c>
      <c r="C15" s="231" t="str">
        <f>IF(B15="","",LOOKUP(B15,$W$3:$W$21,$X$3:$X$21))</f>
        <v>TADI</v>
      </c>
      <c r="D15" s="232"/>
      <c r="E15" s="233"/>
      <c r="F15" s="29">
        <v>2</v>
      </c>
      <c r="G15" s="231" t="str">
        <f>IF(F15="","",LOOKUP(F15,$W$3:$W$21,$X$3:$X$21))</f>
        <v>Educación Temprana</v>
      </c>
      <c r="H15" s="232"/>
      <c r="I15" s="233"/>
      <c r="J15" s="29">
        <v>5</v>
      </c>
      <c r="K15" s="231" t="str">
        <f>IF(J15="","",LOOKUP(J15,$W$3:$W$21,$X$3:$X$21))</f>
        <v>Filosofía</v>
      </c>
      <c r="L15" s="232"/>
      <c r="M15" s="233"/>
      <c r="N15" s="29">
        <v>9</v>
      </c>
      <c r="O15" s="231" t="str">
        <f>IF(N15="","",LOOKUP(N15,$W$3:$W$21,$X$3:$X$21))</f>
        <v>Taller de Lectura, Escritura y Oralidad</v>
      </c>
      <c r="P15" s="232"/>
      <c r="Q15" s="233"/>
      <c r="R15" s="29">
        <v>11</v>
      </c>
      <c r="S15" s="231" t="str">
        <f>IF(R15="","",LOOKUP(R15,$W$3:$W$21,$X$3:$X$21))</f>
        <v>Campo de la Práctica Docente I</v>
      </c>
      <c r="T15" s="232"/>
      <c r="U15" s="233"/>
      <c r="W15" s="25"/>
      <c r="X15" s="35"/>
      <c r="Y15" s="34"/>
      <c r="Z15" s="34"/>
      <c r="AA15" s="22"/>
    </row>
    <row r="16" spans="1:27" ht="15" customHeight="1">
      <c r="A16" s="54"/>
      <c r="B16" s="228" t="str">
        <f>IF(B15="","",LOOKUP(B15,$W$3:$W$21,$Y$3:$Y$21))</f>
        <v>Rotondaro Analia</v>
      </c>
      <c r="C16" s="223"/>
      <c r="D16" s="223"/>
      <c r="E16" s="229"/>
      <c r="F16" s="228" t="str">
        <f>IF(F15="","",LOOKUP(F15,$W$3:$W$21,$Y$3:$Y$21))</f>
        <v>Mansilla Graciela</v>
      </c>
      <c r="G16" s="223"/>
      <c r="H16" s="223"/>
      <c r="I16" s="229"/>
      <c r="J16" s="228" t="str">
        <f>IF(J15="","",LOOKUP(J15,$W$3:$W$21,$Y$3:$Y$21))</f>
        <v>Legarreta Gabriel</v>
      </c>
      <c r="K16" s="223"/>
      <c r="L16" s="223"/>
      <c r="M16" s="229"/>
      <c r="N16" s="228" t="str">
        <f>IF(N15="","",LOOKUP(N15,$W$3:$W$21,$Y$3:$Y$21))</f>
        <v>Benitez Laura</v>
      </c>
      <c r="O16" s="223"/>
      <c r="P16" s="223"/>
      <c r="Q16" s="229"/>
      <c r="R16" s="228" t="str">
        <f>IF(R15="","",LOOKUP(R15,$W$3:$W$21,$Y$3:$Y$21))</f>
        <v>Lopez Pablo</v>
      </c>
      <c r="S16" s="223"/>
      <c r="T16" s="223"/>
      <c r="U16" s="229"/>
      <c r="W16" s="25"/>
      <c r="X16" s="35"/>
      <c r="Y16" s="34"/>
      <c r="Z16" s="34"/>
      <c r="AA16" s="22"/>
    </row>
    <row r="17" spans="1:27" ht="15" customHeight="1" thickBot="1">
      <c r="A17" s="53">
        <v>2110</v>
      </c>
      <c r="B17" s="224" t="str">
        <f>IF(B15="","",IF(LOOKUP(B15,$W$3:$W$21,$Z$3:$Z$21)="","---",LOOKUP(B15,$W$3:$W$21,$Z$3:$Z$21)))</f>
        <v>Rotondaro Analia</v>
      </c>
      <c r="C17" s="225"/>
      <c r="D17" s="225"/>
      <c r="E17" s="226"/>
      <c r="F17" s="224" t="str">
        <f>IF(F15="","",IF(LOOKUP(F15,$W$3:$W$21,$Z$3:$Z$21)="","---",LOOKUP(F15,$W$3:$W$21,$Z$3:$Z$21)))</f>
        <v>Mansilla Graciela</v>
      </c>
      <c r="G17" s="225"/>
      <c r="H17" s="225"/>
      <c r="I17" s="226"/>
      <c r="J17" s="224" t="str">
        <f>IF(J15="","",IF(LOOKUP(J15,$W$3:$W$21,$Z$3:$Z$21)="","---",LOOKUP(J15,$W$3:$W$21,$Z$3:$Z$21)))</f>
        <v>---</v>
      </c>
      <c r="K17" s="225"/>
      <c r="L17" s="225"/>
      <c r="M17" s="226"/>
      <c r="N17" s="224" t="str">
        <f>IF(N15="","",IF(LOOKUP(N15,$W$3:$W$21,$Z$3:$Z$21)="","---",LOOKUP(N15,$W$3:$W$21,$Z$3:$Z$21)))</f>
        <v>---</v>
      </c>
      <c r="O17" s="225"/>
      <c r="P17" s="225"/>
      <c r="Q17" s="226"/>
      <c r="R17" s="224" t="str">
        <f>IF(R15="","",IF(LOOKUP(R15,$W$3:$W$21,$Z$3:$Z$21)="","---",LOOKUP(R15,$W$3:$W$21,$Z$3:$Z$21)))</f>
        <v>Lopez Pablo</v>
      </c>
      <c r="S17" s="225"/>
      <c r="T17" s="225"/>
      <c r="U17" s="226"/>
      <c r="W17" s="25"/>
      <c r="X17" s="35"/>
      <c r="Y17" s="34"/>
      <c r="Z17" s="34"/>
      <c r="AA17" s="22"/>
    </row>
    <row r="18" spans="1:27" ht="24" customHeight="1">
      <c r="A18" s="53">
        <v>2110</v>
      </c>
      <c r="B18" s="29">
        <v>8</v>
      </c>
      <c r="C18" s="231" t="str">
        <f>IF(B18="","",LOOKUP(B18,$W$3:$W$21,$X$3:$X$21))</f>
        <v>TADI</v>
      </c>
      <c r="D18" s="232"/>
      <c r="E18" s="233"/>
      <c r="F18" s="29">
        <v>2</v>
      </c>
      <c r="G18" s="231" t="str">
        <f>IF(F18="","",LOOKUP(F18,$W$3:$W$21,$X$3:$X$21))</f>
        <v>Educación Temprana</v>
      </c>
      <c r="H18" s="232"/>
      <c r="I18" s="233"/>
      <c r="J18" s="29">
        <v>5</v>
      </c>
      <c r="K18" s="231" t="str">
        <f>IF(J18="","",LOOKUP(J18,$W$3:$W$21,$X$3:$X$21))</f>
        <v>Filosofía</v>
      </c>
      <c r="L18" s="232"/>
      <c r="M18" s="233"/>
      <c r="N18" s="31">
        <v>9</v>
      </c>
      <c r="O18" s="231" t="str">
        <f>IF(N18="","",LOOKUP(N18,$W$3:$W$21,$X$3:$X$21))</f>
        <v>Taller de Lectura, Escritura y Oralidad</v>
      </c>
      <c r="P18" s="232"/>
      <c r="Q18" s="233"/>
      <c r="R18" s="29">
        <v>1</v>
      </c>
      <c r="S18" s="231" t="str">
        <f>IF(R18="","",LOOKUP(R18,$W$3:$W$21,$X$3:$X$21))</f>
        <v>Análisis del Mdo Contemp.</v>
      </c>
      <c r="T18" s="232"/>
      <c r="U18" s="233"/>
      <c r="W18" s="25"/>
      <c r="X18" s="35"/>
      <c r="Y18" s="34"/>
      <c r="Z18" s="34"/>
      <c r="AA18" s="22"/>
    </row>
    <row r="19" spans="1:27" ht="15" customHeight="1">
      <c r="A19" s="54"/>
      <c r="B19" s="228" t="str">
        <f>IF(B18="","",LOOKUP(B18,$W$3:$W$21,$Y$3:$Y$21))</f>
        <v>Rotondaro Analia</v>
      </c>
      <c r="C19" s="223"/>
      <c r="D19" s="223"/>
      <c r="E19" s="229"/>
      <c r="F19" s="228" t="str">
        <f>IF(F18="","",LOOKUP(F18,$W$3:$W$21,$Y$3:$Y$21))</f>
        <v>Mansilla Graciela</v>
      </c>
      <c r="G19" s="223"/>
      <c r="H19" s="223"/>
      <c r="I19" s="229"/>
      <c r="J19" s="228" t="str">
        <f>IF(J18="","",LOOKUP(J18,$W$3:$W$21,$Y$3:$Y$21))</f>
        <v>Legarreta Gabriel</v>
      </c>
      <c r="K19" s="223"/>
      <c r="L19" s="223"/>
      <c r="M19" s="229"/>
      <c r="N19" s="228" t="str">
        <f>IF(N18="","",LOOKUP(N18,$W$3:$W$21,$Y$3:$Y$21))</f>
        <v>Benitez Laura</v>
      </c>
      <c r="O19" s="223"/>
      <c r="P19" s="223"/>
      <c r="Q19" s="229"/>
      <c r="R19" s="228" t="str">
        <f>IF(R18="","",LOOKUP(R18,$W$3:$W$21,$Y$3:$Y$21))</f>
        <v>Dawidiuk Luciano</v>
      </c>
      <c r="S19" s="223"/>
      <c r="T19" s="223"/>
      <c r="U19" s="229"/>
      <c r="W19" s="25"/>
      <c r="X19" s="46"/>
      <c r="Y19" s="47"/>
      <c r="Z19" s="47"/>
      <c r="AA19" s="22"/>
    </row>
    <row r="20" spans="1:27" ht="15" customHeight="1" thickBot="1">
      <c r="A20" s="53">
        <v>2210</v>
      </c>
      <c r="B20" s="224" t="str">
        <f>IF(B18="","",IF(LOOKUP(B18,$W$3:$W$21,$Z$3:$Z$21)="","---",LOOKUP(B18,$W$3:$W$21,$Z$3:$Z$21)))</f>
        <v>Rotondaro Analia</v>
      </c>
      <c r="C20" s="225"/>
      <c r="D20" s="225"/>
      <c r="E20" s="226"/>
      <c r="F20" s="224" t="str">
        <f>IF(F18="","",IF(LOOKUP(F18,$W$3:$W$21,$Z$3:$Z$21)="","---",LOOKUP(F18,$W$3:$W$21,$Z$3:$Z$21)))</f>
        <v>Mansilla Graciela</v>
      </c>
      <c r="G20" s="225"/>
      <c r="H20" s="225"/>
      <c r="I20" s="226"/>
      <c r="J20" s="224" t="str">
        <f>IF(J18="","",IF(LOOKUP(J18,$W$3:$W$21,$Z$3:$Z$21)="","---",LOOKUP(J18,$W$3:$W$21,$Z$3:$Z$21)))</f>
        <v>---</v>
      </c>
      <c r="K20" s="225"/>
      <c r="L20" s="225"/>
      <c r="M20" s="226"/>
      <c r="N20" s="224" t="str">
        <f>IF(N18="","",IF(LOOKUP(N18,$W$3:$W$21,$Z$3:$Z$21)="","---",LOOKUP(N18,$W$3:$W$21,$Z$3:$Z$21)))</f>
        <v>---</v>
      </c>
      <c r="O20" s="225"/>
      <c r="P20" s="225"/>
      <c r="Q20" s="226"/>
      <c r="R20" s="224" t="str">
        <f>IF(R18="","",IF(LOOKUP(R18,$W$3:$W$21,$Z$3:$Z$21)="","---",LOOKUP(R18,$W$3:$W$21,$Z$3:$Z$21)))</f>
        <v>Dawidiuk Luciano</v>
      </c>
      <c r="S20" s="225"/>
      <c r="T20" s="225"/>
      <c r="U20" s="226"/>
      <c r="W20" s="25"/>
      <c r="X20" s="46"/>
      <c r="Y20" s="47"/>
      <c r="Z20" s="47"/>
      <c r="AA20" s="22"/>
    </row>
    <row r="21" spans="1:27" ht="15" customHeight="1">
      <c r="B21" s="48"/>
      <c r="C21" s="48"/>
      <c r="D21" s="48"/>
      <c r="E21" s="49"/>
      <c r="F21" s="49"/>
      <c r="G21" s="49"/>
      <c r="H21" s="49"/>
      <c r="I21" s="49"/>
      <c r="J21" s="49"/>
      <c r="K21" s="49"/>
      <c r="L21" s="49"/>
      <c r="M21" s="49"/>
      <c r="N21" s="49"/>
      <c r="O21" s="49"/>
      <c r="P21" s="49"/>
      <c r="Q21" s="50"/>
      <c r="R21" s="50"/>
      <c r="S21" s="50"/>
      <c r="T21" s="50"/>
      <c r="U21" s="50"/>
      <c r="W21" s="25"/>
      <c r="X21" s="46"/>
      <c r="Y21" s="47"/>
      <c r="Z21" s="47"/>
      <c r="AA21" s="22"/>
    </row>
    <row r="22" spans="1:27" ht="12.75" customHeight="1"/>
    <row r="23" spans="1:27" ht="12.75" customHeight="1"/>
    <row r="24" spans="1:27" ht="12.75" customHeight="1"/>
    <row r="25" spans="1:27" ht="12.75" customHeight="1"/>
    <row r="26" spans="1:27" ht="12.75" customHeight="1"/>
    <row r="27" spans="1:27" ht="12.75" customHeight="1"/>
    <row r="28" spans="1:27" ht="12.75" customHeight="1"/>
    <row r="29" spans="1:27" ht="12.75" customHeight="1"/>
    <row r="30" spans="1:27" ht="12.75" customHeight="1"/>
    <row r="31" spans="1:27" ht="12.75" customHeight="1"/>
    <row r="32" spans="1:27"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row r="186" ht="12.75"/>
    <row r="187" ht="12.75"/>
    <row r="188" ht="12.75"/>
    <row r="189" ht="12.75"/>
    <row r="190" ht="12.75"/>
    <row r="191" ht="12.75"/>
    <row r="192" ht="12.75"/>
    <row r="193" ht="12.75"/>
    <row r="194" ht="12.75"/>
    <row r="195" ht="12.75"/>
    <row r="196" ht="12.75"/>
    <row r="197" ht="12.75"/>
    <row r="198" ht="12.75"/>
    <row r="199" ht="12.75"/>
    <row r="200" ht="12.75"/>
    <row r="201" ht="12.75"/>
    <row r="202" ht="12.75"/>
    <row r="203" ht="12.75"/>
    <row r="204" ht="12.75"/>
    <row r="205" ht="12.75"/>
    <row r="206" ht="12.75"/>
    <row r="207" ht="12.75"/>
    <row r="208" ht="12.75"/>
    <row r="209" ht="12.75"/>
    <row r="210" ht="12.75"/>
    <row r="211" ht="12.75"/>
    <row r="212" ht="12.75"/>
    <row r="213" ht="12.75"/>
    <row r="214" ht="12.75"/>
    <row r="215" ht="12.75"/>
    <row r="216" ht="12.75"/>
    <row r="217" ht="12.75"/>
    <row r="218" ht="12.75"/>
    <row r="219" ht="12.75"/>
    <row r="220" ht="12.75"/>
    <row r="221" ht="12.75"/>
    <row r="222" ht="12.75"/>
    <row r="223" ht="12.75"/>
    <row r="224" ht="12.75"/>
    <row r="225" ht="12.75"/>
    <row r="226" ht="12.75"/>
    <row r="227" ht="12.75"/>
    <row r="228" ht="12.75"/>
    <row r="229" ht="12.75"/>
    <row r="230" ht="12.75"/>
    <row r="231" ht="12.75"/>
    <row r="232" ht="12.75"/>
    <row r="233" ht="12.75"/>
    <row r="234" ht="12.75"/>
    <row r="235" ht="12.75"/>
    <row r="236" ht="12.75"/>
    <row r="237" ht="12.75"/>
    <row r="238" ht="12.75"/>
    <row r="239" ht="12.75"/>
    <row r="240" ht="12.75"/>
    <row r="241" ht="12.75"/>
    <row r="242" ht="12.75"/>
    <row r="243" ht="12.75"/>
    <row r="244" ht="12.75"/>
    <row r="245" ht="12.75"/>
    <row r="246" ht="12.75"/>
    <row r="247" ht="12.75"/>
    <row r="248" ht="12.75"/>
    <row r="249" ht="12.75"/>
    <row r="250" ht="12.75"/>
    <row r="251" ht="12.75"/>
    <row r="252" ht="12.75"/>
    <row r="253" ht="12.75"/>
    <row r="254" ht="12.75"/>
    <row r="255" ht="12.75"/>
    <row r="256" ht="12.75"/>
    <row r="257" ht="12.75"/>
    <row r="258" ht="12.75"/>
    <row r="259" ht="12.75"/>
    <row r="260" ht="12.75"/>
    <row r="261" ht="12.75"/>
    <row r="262" ht="12.75"/>
    <row r="263" ht="12.75"/>
    <row r="264" ht="12.75"/>
    <row r="265" ht="12.75"/>
    <row r="266" ht="12.75"/>
    <row r="267" ht="12.75"/>
    <row r="268" ht="12.75"/>
    <row r="269" ht="12.75"/>
    <row r="270" ht="12.75"/>
    <row r="271" ht="12.75"/>
    <row r="272" ht="12.75"/>
    <row r="273" ht="12.75"/>
    <row r="274" ht="12.75"/>
    <row r="275" ht="12.75"/>
    <row r="276" ht="12.75"/>
    <row r="277" ht="12.75"/>
    <row r="278" ht="12.75"/>
    <row r="279" ht="12.75"/>
    <row r="280" ht="12.75"/>
    <row r="281" ht="12.75"/>
    <row r="282" ht="12.75"/>
    <row r="283" ht="12.75"/>
    <row r="284" ht="12.75"/>
    <row r="285" ht="12.75"/>
    <row r="286" ht="12.75"/>
    <row r="287" ht="12.75"/>
    <row r="288" ht="12.75"/>
    <row r="289" ht="12.75"/>
    <row r="290" ht="12.75"/>
    <row r="291" ht="12.75"/>
    <row r="292" ht="12.75"/>
    <row r="293" ht="12.75"/>
    <row r="294" ht="12.75"/>
    <row r="295" ht="12.75"/>
    <row r="296" ht="12.75"/>
    <row r="297" ht="12.75"/>
    <row r="298" ht="12.75"/>
    <row r="299" ht="12.75"/>
    <row r="300" ht="12.75"/>
    <row r="301" ht="12.75"/>
    <row r="302" ht="12.75"/>
    <row r="303" ht="12.75"/>
    <row r="304" ht="12.75"/>
    <row r="305" ht="12.75"/>
    <row r="306" ht="12.75"/>
    <row r="307" ht="12.75"/>
    <row r="308" ht="12.75"/>
    <row r="309" ht="12.75"/>
    <row r="310" ht="12.75"/>
    <row r="311" ht="12.75"/>
    <row r="312" ht="12.75"/>
    <row r="313" ht="12.75"/>
    <row r="314" ht="12.75"/>
    <row r="315" ht="12.75"/>
    <row r="316" ht="12.75"/>
    <row r="317" ht="12.75"/>
    <row r="318" ht="12.75"/>
    <row r="319" ht="12.75"/>
    <row r="320" ht="12.75"/>
    <row r="321" ht="12.75"/>
    <row r="322" ht="12.75"/>
    <row r="323" ht="12.75"/>
    <row r="324" ht="12.75"/>
    <row r="325" ht="12.75"/>
    <row r="326" ht="12.75"/>
    <row r="327" ht="12.75"/>
    <row r="328" ht="12.75"/>
    <row r="329" ht="12.75"/>
    <row r="330" ht="12.75"/>
    <row r="331" ht="12.75"/>
    <row r="332" ht="12.75"/>
    <row r="333" ht="12.75"/>
    <row r="334" ht="12.75"/>
    <row r="335" ht="12.75"/>
    <row r="336" ht="12.75"/>
    <row r="337" ht="12.75"/>
    <row r="338" ht="12.75"/>
    <row r="339" ht="12.75"/>
    <row r="340" ht="12.75"/>
    <row r="341" ht="12.75"/>
    <row r="342" ht="12.75"/>
    <row r="343" ht="12.75"/>
    <row r="344" ht="12.75"/>
    <row r="345" ht="12.75"/>
    <row r="346" ht="12.75"/>
    <row r="347" ht="12.75"/>
    <row r="348" ht="12.75"/>
    <row r="349" ht="12.75"/>
    <row r="350" ht="12.75"/>
    <row r="351" ht="12.75"/>
    <row r="352" ht="12.75"/>
    <row r="353" ht="12.75"/>
    <row r="354" ht="12.75"/>
    <row r="355" ht="12.75"/>
    <row r="356" ht="12.75"/>
    <row r="357" ht="12.75"/>
    <row r="358" ht="12.75"/>
    <row r="359" ht="12.75"/>
    <row r="360" ht="12.75"/>
    <row r="361" ht="12.75"/>
    <row r="362" ht="12.75"/>
    <row r="363" ht="12.75"/>
    <row r="364" ht="12.75"/>
    <row r="365" ht="12.75"/>
    <row r="366" ht="12.75"/>
    <row r="367" ht="12.75"/>
    <row r="368" ht="12.75"/>
    <row r="369" ht="12.75"/>
    <row r="370" ht="12.75"/>
    <row r="371" ht="12.75"/>
    <row r="372" ht="12.75"/>
    <row r="373" ht="12.75"/>
    <row r="374" ht="12.75"/>
    <row r="375" ht="12.75"/>
    <row r="376" ht="12.75"/>
    <row r="377" ht="12.75"/>
    <row r="378" ht="12.75"/>
    <row r="379" ht="12.75"/>
    <row r="380" ht="12.75"/>
    <row r="381" ht="12.75"/>
    <row r="382" ht="12.75"/>
    <row r="383" ht="12.75"/>
    <row r="384" ht="12.75"/>
    <row r="385" ht="12.75"/>
    <row r="386" ht="12.75"/>
    <row r="387" ht="12.75"/>
    <row r="388" ht="12.75"/>
    <row r="389" ht="12.75"/>
    <row r="390" ht="12.75"/>
    <row r="391" ht="12.75"/>
    <row r="392" ht="12.75"/>
    <row r="393" ht="12.75"/>
    <row r="394" ht="12.75"/>
    <row r="395" ht="12.75"/>
    <row r="396" ht="12.75"/>
    <row r="397" ht="12.75"/>
    <row r="398" ht="12.75"/>
    <row r="399" ht="12.75"/>
    <row r="400" ht="12.75"/>
    <row r="401" ht="12.75"/>
    <row r="402" ht="12.75"/>
    <row r="403" ht="12.75"/>
    <row r="404" ht="12.75"/>
    <row r="405" ht="12.75"/>
    <row r="406" ht="12.75"/>
    <row r="407" ht="12.75"/>
    <row r="408" ht="12.75"/>
    <row r="409" ht="12.75"/>
    <row r="410" ht="12.75"/>
    <row r="411" ht="12.75"/>
    <row r="412" ht="12.75"/>
    <row r="413" ht="12.75"/>
    <row r="414" ht="12.75"/>
    <row r="415" ht="12.75"/>
    <row r="416" ht="12.75"/>
    <row r="417" ht="12.75"/>
    <row r="418" ht="12.75"/>
    <row r="419" ht="12.75"/>
    <row r="420" ht="12.75"/>
    <row r="421" ht="12.75"/>
    <row r="422" ht="12.75"/>
    <row r="423" ht="12.75"/>
    <row r="424" ht="12.75"/>
    <row r="425" ht="12.75"/>
    <row r="426" ht="12.75"/>
    <row r="427" ht="12.75"/>
    <row r="428" ht="12.75"/>
    <row r="429" ht="12.75"/>
    <row r="430" ht="12.75"/>
    <row r="431" ht="12.75"/>
    <row r="432" ht="12.75"/>
    <row r="433" ht="12.75"/>
    <row r="434" ht="12.75"/>
    <row r="435" ht="12.75"/>
    <row r="436" ht="12.75"/>
    <row r="437" ht="12.75"/>
    <row r="438" ht="12.75"/>
    <row r="439" ht="12.75"/>
    <row r="440" ht="12.75"/>
    <row r="441" ht="12.75"/>
    <row r="442" ht="12.75"/>
    <row r="443" ht="12.75"/>
    <row r="444" ht="12.75"/>
    <row r="445" ht="12.75"/>
    <row r="446" ht="12.75"/>
    <row r="447" ht="12.75"/>
    <row r="448" ht="12.75"/>
    <row r="449" ht="12.75"/>
    <row r="450" ht="12.75"/>
    <row r="451" ht="12.75"/>
    <row r="452" ht="12.75"/>
    <row r="453" ht="12.75"/>
    <row r="454" ht="12.75"/>
    <row r="455" ht="12.75"/>
    <row r="456" ht="12.75"/>
    <row r="457" ht="12.75"/>
    <row r="458" ht="12.75"/>
    <row r="459" ht="12.75"/>
    <row r="460" ht="12.75"/>
    <row r="461" ht="12.75"/>
    <row r="462" ht="12.75"/>
    <row r="463" ht="12.75"/>
    <row r="464" ht="12.75"/>
    <row r="465" ht="12.75"/>
    <row r="466" ht="12.75"/>
    <row r="467" ht="12.75"/>
    <row r="468" ht="12.75"/>
    <row r="469" ht="12.75"/>
    <row r="470" ht="12.75"/>
    <row r="471" ht="12.75"/>
    <row r="472" ht="12.75"/>
    <row r="473" ht="12.75"/>
    <row r="474" ht="12.75"/>
    <row r="475" ht="12.75"/>
    <row r="476" ht="12.75"/>
    <row r="477" ht="12.75"/>
    <row r="478" ht="12.75"/>
    <row r="479" ht="12.75"/>
    <row r="480" ht="12.75"/>
    <row r="481" ht="12.75"/>
    <row r="482" ht="12.75"/>
    <row r="483" ht="12.75"/>
    <row r="484" ht="12.75"/>
    <row r="485" ht="12.75"/>
    <row r="486" ht="12.75"/>
    <row r="487" ht="12.75"/>
    <row r="488" ht="12.75"/>
    <row r="489" ht="12.75"/>
    <row r="490" ht="12.75"/>
    <row r="491" ht="12.75"/>
    <row r="492" ht="12.75"/>
    <row r="493" ht="12.75"/>
    <row r="494" ht="12.75"/>
    <row r="495" ht="12.75"/>
    <row r="496" ht="12.75"/>
    <row r="497" ht="12.75"/>
    <row r="498" ht="12.75"/>
    <row r="499" ht="12.75"/>
    <row r="500" ht="12.75"/>
    <row r="501" ht="12.75"/>
    <row r="502" ht="12.75"/>
    <row r="503" ht="12.75"/>
    <row r="504" ht="12.75"/>
    <row r="505" ht="12.75"/>
    <row r="506" ht="12.75"/>
    <row r="507" ht="12.75"/>
    <row r="508" ht="12.75"/>
    <row r="509" ht="12.75"/>
    <row r="510" ht="12.75"/>
    <row r="511" ht="12.75"/>
    <row r="512" ht="12.75"/>
    <row r="513" ht="12.75"/>
    <row r="514" ht="12.75"/>
    <row r="515" ht="12.75"/>
    <row r="516" ht="12.75"/>
    <row r="517" ht="12.75"/>
    <row r="518" ht="12.75"/>
    <row r="519" ht="12.75"/>
    <row r="520" ht="12.75"/>
    <row r="521" ht="12.75"/>
    <row r="522" ht="12.75"/>
    <row r="523" ht="12.75"/>
    <row r="524" ht="12.75"/>
    <row r="525" ht="12.75"/>
    <row r="526" ht="12.75"/>
    <row r="527" ht="12.75"/>
    <row r="528" ht="12.75"/>
    <row r="529" ht="12.75"/>
    <row r="530" ht="12.75"/>
    <row r="531" ht="12.75"/>
    <row r="532" ht="12.75"/>
    <row r="533" ht="12.75"/>
    <row r="534" ht="12.75"/>
    <row r="535" ht="12.75"/>
    <row r="536" ht="12.75"/>
    <row r="537" ht="12.75"/>
    <row r="538" ht="12.75"/>
    <row r="539" ht="12.75"/>
    <row r="540" ht="12.75"/>
    <row r="541" ht="12.75"/>
    <row r="542" ht="12.75"/>
    <row r="543" ht="12.75"/>
    <row r="544" ht="12.75"/>
    <row r="545" ht="12.75"/>
    <row r="546" ht="12.75"/>
    <row r="547" ht="12.75"/>
    <row r="548" ht="12.75"/>
    <row r="549" ht="12.75"/>
    <row r="550" ht="12.75"/>
    <row r="551" ht="12.75"/>
    <row r="552" ht="12.75"/>
    <row r="553" ht="12.75"/>
    <row r="554" ht="12.75"/>
    <row r="555" ht="12.75"/>
    <row r="556" ht="12.75"/>
    <row r="557" ht="12.75"/>
    <row r="558" ht="12.75"/>
    <row r="559" ht="12.75"/>
    <row r="560" ht="12.75"/>
    <row r="561" ht="12.75"/>
    <row r="562" ht="12.75"/>
    <row r="563" ht="12.75"/>
    <row r="564" ht="12.75"/>
    <row r="565" ht="12.75"/>
    <row r="566" ht="12.75"/>
    <row r="567" ht="12.75"/>
    <row r="568" ht="12.75"/>
    <row r="569" ht="12.75"/>
    <row r="570" ht="12.75"/>
    <row r="571" ht="12.75"/>
    <row r="572" ht="12.75"/>
    <row r="573" ht="12.75"/>
    <row r="574" ht="12.75"/>
    <row r="575" ht="12.75"/>
    <row r="576" ht="12.75"/>
    <row r="577" ht="12.75"/>
    <row r="578" ht="12.75"/>
    <row r="579" ht="12.75"/>
    <row r="580" ht="12.75"/>
    <row r="581" ht="12.75"/>
    <row r="582" ht="12.75"/>
    <row r="583" ht="12.75"/>
    <row r="584" ht="12.75"/>
    <row r="585" ht="12.75"/>
    <row r="586" ht="12.75"/>
    <row r="587" ht="12.75"/>
    <row r="588" ht="12.75"/>
    <row r="589" ht="12.75"/>
    <row r="590" ht="12.75"/>
    <row r="591" ht="12.75"/>
    <row r="592" ht="12.75"/>
    <row r="593" ht="12.75"/>
    <row r="594" ht="12.75"/>
    <row r="595" ht="12.75"/>
    <row r="596" ht="12.75"/>
    <row r="597" ht="12.75"/>
    <row r="598" ht="12.75"/>
    <row r="599" ht="12.75"/>
    <row r="600" ht="12.75"/>
    <row r="601" ht="12.75"/>
    <row r="602" ht="12.75"/>
    <row r="603" ht="12.75"/>
    <row r="604" ht="12.75"/>
    <row r="605" ht="12.75"/>
    <row r="606" ht="12.75"/>
    <row r="607" ht="12.75"/>
    <row r="608" ht="12.75"/>
    <row r="609" ht="12.75"/>
    <row r="610" ht="12.75"/>
    <row r="611" ht="12.75"/>
    <row r="612" ht="12.75"/>
    <row r="613" ht="12.75"/>
    <row r="614" ht="12.75"/>
    <row r="615" ht="12.75"/>
    <row r="616" ht="12.75"/>
    <row r="617" ht="12.75"/>
    <row r="618" ht="12.75"/>
    <row r="619" ht="12.75"/>
    <row r="620" ht="12.75"/>
    <row r="621" ht="12.75"/>
    <row r="622" ht="12.75"/>
    <row r="623" ht="12.75"/>
    <row r="624" ht="12.75"/>
    <row r="625" ht="12.75"/>
    <row r="626" ht="12.75"/>
    <row r="627" ht="12.75"/>
    <row r="628" ht="12.75"/>
    <row r="629" ht="12.75"/>
    <row r="630" ht="12.75"/>
    <row r="631" ht="12.75"/>
    <row r="632" ht="12.75"/>
    <row r="633" ht="12.75"/>
    <row r="634" ht="12.75"/>
    <row r="635" ht="12.75"/>
    <row r="636" ht="12.75"/>
    <row r="637" ht="12.75"/>
    <row r="638" ht="12.75"/>
    <row r="639" ht="12.75"/>
    <row r="640" ht="12.75"/>
    <row r="641" ht="12.75"/>
    <row r="642" ht="12.75"/>
    <row r="643" ht="12.75"/>
    <row r="644" ht="12.75"/>
    <row r="645" ht="12.75"/>
    <row r="646" ht="12.75"/>
    <row r="647" ht="12.75"/>
    <row r="648" ht="12.75"/>
    <row r="649" ht="12.75"/>
    <row r="650" ht="12.75"/>
    <row r="651" ht="12.75"/>
    <row r="652" ht="12.75"/>
    <row r="653" ht="12.75"/>
    <row r="654" ht="12.75"/>
    <row r="655" ht="12.75"/>
    <row r="656" ht="12.75"/>
    <row r="657" ht="12.75"/>
    <row r="658" ht="12.75"/>
    <row r="659" ht="12.75"/>
    <row r="660" ht="12.75"/>
    <row r="661" ht="12.75"/>
    <row r="662" ht="12.75"/>
    <row r="663" ht="12.75"/>
    <row r="664" ht="12.75"/>
    <row r="665" ht="12.75"/>
    <row r="666" ht="12.75"/>
    <row r="667" ht="12.75"/>
    <row r="668" ht="12.75"/>
    <row r="669" ht="12.75"/>
    <row r="670" ht="12.75"/>
    <row r="671" ht="12.75"/>
    <row r="672" ht="12.75"/>
    <row r="673" ht="12.75"/>
    <row r="674" ht="12.75"/>
    <row r="675" ht="12.75"/>
    <row r="676" ht="12.75"/>
    <row r="677" ht="12.75"/>
    <row r="678" ht="12.75"/>
    <row r="679" ht="12.75"/>
    <row r="680" ht="12.75"/>
    <row r="681" ht="12.75"/>
    <row r="682" ht="12.75"/>
    <row r="683" ht="12.75"/>
    <row r="684" ht="12.75"/>
    <row r="685" ht="12.75"/>
    <row r="686" ht="12.75"/>
    <row r="687" ht="12.75"/>
    <row r="688" ht="12.75"/>
    <row r="689" ht="12.75"/>
    <row r="690" ht="12.75"/>
    <row r="691" ht="12.75"/>
    <row r="692" ht="12.75"/>
    <row r="693" ht="12.75"/>
    <row r="694" ht="12.75"/>
    <row r="695" ht="12.75"/>
    <row r="696" ht="12.75"/>
    <row r="697" ht="12.75"/>
    <row r="698" ht="12.75"/>
    <row r="699" ht="12.75"/>
    <row r="700" ht="12.75"/>
    <row r="701" ht="12.75"/>
    <row r="702" ht="12.75"/>
    <row r="703" ht="12.75"/>
    <row r="704" ht="12.75"/>
    <row r="705" ht="12.75"/>
    <row r="706" ht="12.75"/>
    <row r="707" ht="12.75"/>
    <row r="708" ht="12.75"/>
    <row r="709" ht="12.75"/>
    <row r="710" ht="12.75"/>
    <row r="711" ht="12.75"/>
    <row r="712" ht="12.75"/>
    <row r="713" ht="12.75"/>
    <row r="714" ht="12.75"/>
    <row r="715" ht="12.75"/>
    <row r="716" ht="12.75"/>
    <row r="717" ht="12.75"/>
    <row r="718" ht="12.75"/>
    <row r="719" ht="12.75"/>
    <row r="720" ht="12.75"/>
    <row r="721" ht="12.75"/>
    <row r="722" ht="12.75"/>
    <row r="723" ht="12.75"/>
    <row r="724" ht="12.75"/>
    <row r="725" ht="12.75"/>
    <row r="726" ht="12.75"/>
    <row r="727" ht="12.75"/>
    <row r="728" ht="12.75"/>
    <row r="729" ht="12.75"/>
    <row r="730" ht="12.75"/>
    <row r="731" ht="12.75"/>
    <row r="732" ht="12.75"/>
    <row r="733" ht="12.75"/>
    <row r="734" ht="12.75"/>
    <row r="735" ht="12.75"/>
    <row r="736" ht="12.75"/>
    <row r="737" ht="12.75"/>
    <row r="738" ht="12.75"/>
    <row r="739" ht="12.75"/>
    <row r="740" ht="12.75"/>
    <row r="741" ht="12.75"/>
    <row r="742" ht="12.75"/>
    <row r="743" ht="12.75"/>
    <row r="744" ht="12.75"/>
    <row r="745" ht="12.75"/>
    <row r="746" ht="12.75"/>
    <row r="747" ht="12.75"/>
    <row r="748" ht="12.75"/>
    <row r="749" ht="12.75"/>
    <row r="750" ht="12.75"/>
    <row r="751" ht="12.75"/>
    <row r="752" ht="12.75"/>
    <row r="753" ht="12.75"/>
    <row r="754" ht="12.75"/>
    <row r="755" ht="12.75"/>
    <row r="756" ht="12.75"/>
    <row r="757" ht="12.75"/>
    <row r="758" ht="12.75"/>
    <row r="759" ht="12.75"/>
    <row r="760" ht="12.75"/>
    <row r="761" ht="12.75"/>
    <row r="762" ht="12.75"/>
    <row r="763" ht="12.75"/>
    <row r="764" ht="12.75"/>
    <row r="765" ht="12.75"/>
    <row r="766" ht="12.75"/>
    <row r="767" ht="12.75"/>
    <row r="768" ht="12.75"/>
    <row r="769" ht="12.75"/>
    <row r="770" ht="12.75"/>
    <row r="771" ht="12.75"/>
    <row r="772" ht="12.75"/>
    <row r="773" ht="12.75"/>
    <row r="774" ht="12.75"/>
    <row r="775" ht="12.75"/>
    <row r="776" ht="12.75"/>
    <row r="777" ht="12.75"/>
    <row r="778" ht="12.75"/>
    <row r="779" ht="12.75"/>
    <row r="780" ht="12.75"/>
    <row r="781" ht="12.75"/>
    <row r="782" ht="12.75"/>
    <row r="783" ht="12.75"/>
    <row r="784" ht="12.75"/>
    <row r="785" ht="12.75"/>
    <row r="786" ht="12.75"/>
    <row r="787" ht="12.75"/>
    <row r="788" ht="12.75"/>
    <row r="789" ht="12.75"/>
    <row r="790" ht="12.75"/>
    <row r="791" ht="12.75"/>
    <row r="792" ht="12.75"/>
    <row r="793" ht="12.75"/>
    <row r="794" ht="12.75"/>
    <row r="795" ht="12.75"/>
    <row r="796" ht="12.75"/>
    <row r="797" ht="12.75"/>
    <row r="798" ht="12.75"/>
    <row r="799" ht="12.75"/>
    <row r="800" ht="12.75"/>
    <row r="801" ht="12.75"/>
    <row r="802" ht="12.75"/>
    <row r="803" ht="12.75"/>
    <row r="804" ht="12.75"/>
    <row r="805" ht="12.75"/>
    <row r="806" ht="12.75"/>
    <row r="807" ht="12.75"/>
    <row r="808" ht="12.75"/>
    <row r="809" ht="12.75"/>
    <row r="810" ht="12.75"/>
    <row r="811" ht="12.75"/>
    <row r="812" ht="12.75"/>
    <row r="813" ht="12.75"/>
    <row r="814" ht="12.75"/>
    <row r="815" ht="12.75"/>
    <row r="816" ht="12.75"/>
    <row r="817" ht="12.75"/>
    <row r="818" ht="12.75"/>
    <row r="819" ht="12.75"/>
    <row r="820" ht="12.75"/>
    <row r="821" ht="12.75"/>
    <row r="822" ht="12.75"/>
    <row r="823" ht="12.75"/>
    <row r="824" ht="12.75"/>
    <row r="825" ht="12.75"/>
    <row r="826" ht="12.75"/>
    <row r="827" ht="12.75"/>
    <row r="828" ht="12.75"/>
    <row r="829" ht="12.75"/>
    <row r="830" ht="12.75"/>
    <row r="831" ht="12.75"/>
    <row r="832" ht="12.75"/>
    <row r="833" ht="12.75"/>
    <row r="834" ht="12.75"/>
    <row r="835" ht="12.75"/>
    <row r="836" ht="12.75"/>
    <row r="837" ht="12.75"/>
    <row r="838" ht="12.75"/>
    <row r="839" ht="12.75"/>
    <row r="840" ht="12.75"/>
    <row r="841" ht="12.75"/>
    <row r="842" ht="12.75"/>
    <row r="843" ht="12.75"/>
    <row r="844" ht="12.75"/>
    <row r="845" ht="12.75"/>
    <row r="846" ht="12.75"/>
    <row r="847" ht="12.75"/>
    <row r="848" ht="12.75"/>
    <row r="849" ht="12.75"/>
    <row r="850" ht="12.75"/>
    <row r="851" ht="12.75"/>
    <row r="852" ht="12.75"/>
    <row r="853" ht="12.75"/>
    <row r="854" ht="12.75"/>
    <row r="855" ht="12.75"/>
    <row r="856" ht="12.75"/>
    <row r="857" ht="12.75"/>
    <row r="858" ht="12.75"/>
    <row r="859" ht="12.75"/>
    <row r="860" ht="12.75"/>
    <row r="861" ht="12.75"/>
    <row r="862" ht="12.75"/>
    <row r="863" ht="12.75"/>
    <row r="864" ht="12.75"/>
    <row r="865" ht="12.75"/>
    <row r="866" ht="12.75"/>
    <row r="867" ht="12.75"/>
    <row r="868" ht="12.75"/>
    <row r="869" ht="12.75"/>
    <row r="870" ht="12.75"/>
    <row r="871" ht="12.75"/>
    <row r="872" ht="12.75"/>
    <row r="873" ht="12.75"/>
    <row r="874" ht="12.75"/>
    <row r="875" ht="12.75"/>
    <row r="876" ht="12.75"/>
    <row r="877" ht="12.75"/>
    <row r="878" ht="12.75"/>
    <row r="879" ht="12.75"/>
    <row r="880" ht="12.75"/>
    <row r="881" ht="12.75"/>
    <row r="882" ht="12.75"/>
    <row r="883" ht="12.75"/>
    <row r="884" ht="12.75"/>
    <row r="885" ht="12.75"/>
    <row r="886" ht="12.75"/>
    <row r="887" ht="12.75"/>
    <row r="888" ht="12.75"/>
    <row r="889" ht="12.75"/>
    <row r="890" ht="12.75"/>
    <row r="891" ht="12.75"/>
    <row r="892" ht="12.75"/>
    <row r="893" ht="12.75"/>
    <row r="894" ht="12.75"/>
    <row r="895" ht="12.75"/>
    <row r="896" ht="12.75"/>
    <row r="897" ht="12.75"/>
    <row r="898" ht="12.75"/>
    <row r="899" ht="12.75"/>
    <row r="900" ht="12.75"/>
    <row r="901" ht="12.75"/>
    <row r="902" ht="12.75"/>
    <row r="903" ht="12.75"/>
    <row r="904" ht="12.75"/>
    <row r="905" ht="12.75"/>
    <row r="906" ht="12.75"/>
    <row r="907" ht="12.75"/>
    <row r="908" ht="12.75"/>
    <row r="909" ht="12.75"/>
    <row r="910" ht="12.75"/>
    <row r="911" ht="12.75"/>
    <row r="912" ht="12.75"/>
    <row r="913" ht="12.75"/>
    <row r="914" ht="12.75"/>
    <row r="915" ht="12.75"/>
    <row r="916" ht="12.75"/>
    <row r="917" ht="12.75"/>
    <row r="918" ht="12.75"/>
    <row r="919" ht="12.75"/>
    <row r="920" ht="12.75"/>
    <row r="921" ht="12.75"/>
    <row r="922" ht="12.75"/>
    <row r="923" ht="12.75"/>
    <row r="924" ht="12.75"/>
    <row r="925" ht="12.75"/>
    <row r="926" ht="12.75"/>
    <row r="927" ht="12.75"/>
    <row r="928" ht="12.75"/>
    <row r="929" ht="12.75"/>
    <row r="930" ht="12.75"/>
    <row r="931" ht="12.75"/>
    <row r="932" ht="12.75"/>
    <row r="933" ht="12.75"/>
    <row r="934" ht="12.75"/>
    <row r="935" ht="12.75"/>
    <row r="936" ht="12.75"/>
    <row r="937" ht="12.75"/>
    <row r="938" ht="12.75"/>
    <row r="939" ht="12.75"/>
    <row r="940" ht="12.75"/>
    <row r="941" ht="12.75"/>
    <row r="942" ht="12.75"/>
    <row r="943" ht="12.75"/>
    <row r="944" ht="12.75"/>
  </sheetData>
  <mergeCells count="96">
    <mergeCell ref="O9:Q9"/>
    <mergeCell ref="N10:Q10"/>
    <mergeCell ref="R10:U10"/>
    <mergeCell ref="N11:Q11"/>
    <mergeCell ref="R11:U11"/>
    <mergeCell ref="S9:U9"/>
    <mergeCell ref="C9:E9"/>
    <mergeCell ref="B10:E10"/>
    <mergeCell ref="F10:I10"/>
    <mergeCell ref="J10:M10"/>
    <mergeCell ref="B11:E11"/>
    <mergeCell ref="F11:I11"/>
    <mergeCell ref="J11:M11"/>
    <mergeCell ref="G9:I9"/>
    <mergeCell ref="K9:M9"/>
    <mergeCell ref="O15:Q15"/>
    <mergeCell ref="S15:U15"/>
    <mergeCell ref="J13:M13"/>
    <mergeCell ref="N13:Q13"/>
    <mergeCell ref="C12:E12"/>
    <mergeCell ref="G12:I12"/>
    <mergeCell ref="K12:M12"/>
    <mergeCell ref="O12:Q12"/>
    <mergeCell ref="B13:E13"/>
    <mergeCell ref="N14:Q14"/>
    <mergeCell ref="R14:U14"/>
    <mergeCell ref="S12:U12"/>
    <mergeCell ref="F13:I13"/>
    <mergeCell ref="R13:U13"/>
    <mergeCell ref="B17:E17"/>
    <mergeCell ref="F17:I17"/>
    <mergeCell ref="J17:M17"/>
    <mergeCell ref="N17:Q17"/>
    <mergeCell ref="R17:U17"/>
    <mergeCell ref="N20:Q20"/>
    <mergeCell ref="R20:U20"/>
    <mergeCell ref="C18:E18"/>
    <mergeCell ref="B19:E19"/>
    <mergeCell ref="F19:I19"/>
    <mergeCell ref="J19:M19"/>
    <mergeCell ref="B20:E20"/>
    <mergeCell ref="F20:I20"/>
    <mergeCell ref="J20:M20"/>
    <mergeCell ref="G18:I18"/>
    <mergeCell ref="S18:U18"/>
    <mergeCell ref="K18:M18"/>
    <mergeCell ref="O18:Q18"/>
    <mergeCell ref="N19:Q19"/>
    <mergeCell ref="R19:U19"/>
    <mergeCell ref="O3:Q3"/>
    <mergeCell ref="S3:U3"/>
    <mergeCell ref="R4:U4"/>
    <mergeCell ref="R5:U5"/>
    <mergeCell ref="O6:Q6"/>
    <mergeCell ref="S6:U6"/>
    <mergeCell ref="N4:Q4"/>
    <mergeCell ref="C1:U1"/>
    <mergeCell ref="B2:E2"/>
    <mergeCell ref="F2:I2"/>
    <mergeCell ref="J2:M2"/>
    <mergeCell ref="N2:Q2"/>
    <mergeCell ref="R2:U2"/>
    <mergeCell ref="C3:E3"/>
    <mergeCell ref="G3:I3"/>
    <mergeCell ref="K3:M3"/>
    <mergeCell ref="B4:E4"/>
    <mergeCell ref="F4:I4"/>
    <mergeCell ref="J4:M4"/>
    <mergeCell ref="B5:E5"/>
    <mergeCell ref="N5:Q5"/>
    <mergeCell ref="J7:M7"/>
    <mergeCell ref="N7:Q7"/>
    <mergeCell ref="R7:U7"/>
    <mergeCell ref="F5:I5"/>
    <mergeCell ref="J5:M5"/>
    <mergeCell ref="C6:E6"/>
    <mergeCell ref="G6:I6"/>
    <mergeCell ref="K6:M6"/>
    <mergeCell ref="B7:E7"/>
    <mergeCell ref="F7:I7"/>
    <mergeCell ref="R16:U16"/>
    <mergeCell ref="B8:E8"/>
    <mergeCell ref="F8:I8"/>
    <mergeCell ref="J8:M8"/>
    <mergeCell ref="N8:Q8"/>
    <mergeCell ref="R8:U8"/>
    <mergeCell ref="C15:E15"/>
    <mergeCell ref="G15:I15"/>
    <mergeCell ref="K15:M15"/>
    <mergeCell ref="B16:E16"/>
    <mergeCell ref="F16:I16"/>
    <mergeCell ref="J16:M16"/>
    <mergeCell ref="N16:Q16"/>
    <mergeCell ref="B14:E14"/>
    <mergeCell ref="F14:I14"/>
    <mergeCell ref="J14:M14"/>
  </mergeCells>
  <conditionalFormatting sqref="C3:E4 G3 K3 O3 S3 B4 F4 J4 N4 R4 C6:E6 G6 K6 O6 S6 B7 F7 J7 N7 R7 C9:E9 G9 K9 O9 B10 F10 J10 N10 G12 K12 O12 B13 F13 J13 N13 C15 G15 K15 O15 S15 B16 F16 J16 N16 R16 C18 G18 K18 S18 B19 F19 J19 R19 S9 R10:R11 S12 R13 O18 N19">
    <cfRule type="cellIs" dxfId="707" priority="16" operator="equal">
      <formula>""</formula>
    </cfRule>
  </conditionalFormatting>
  <conditionalFormatting sqref="B3:B9">
    <cfRule type="cellIs" dxfId="706" priority="17" operator="equal">
      <formula>""</formula>
    </cfRule>
  </conditionalFormatting>
  <conditionalFormatting sqref="B15">
    <cfRule type="cellIs" dxfId="705" priority="18" operator="equal">
      <formula>""</formula>
    </cfRule>
  </conditionalFormatting>
  <conditionalFormatting sqref="B16 C15:E15">
    <cfRule type="cellIs" dxfId="704" priority="19" operator="equal">
      <formula>""</formula>
    </cfRule>
  </conditionalFormatting>
  <conditionalFormatting sqref="J8 N8 R8 B11 F11 J11 N11 B14 F14 J14 N14 B17 F17 J17 N17 R17 B20 F20 J20 R20 R11 R14 N20">
    <cfRule type="cellIs" dxfId="703" priority="20" operator="equal">
      <formula>""</formula>
    </cfRule>
  </conditionalFormatting>
  <conditionalFormatting sqref="J16 K15:M15">
    <cfRule type="cellIs" dxfId="702" priority="21" operator="equal">
      <formula>""</formula>
    </cfRule>
  </conditionalFormatting>
  <conditionalFormatting sqref="R5 R11">
    <cfRule type="cellIs" dxfId="701" priority="22" operator="equal">
      <formula>""</formula>
    </cfRule>
  </conditionalFormatting>
  <conditionalFormatting sqref="B5 B11">
    <cfRule type="cellIs" dxfId="700" priority="23" operator="equal">
      <formula>""</formula>
    </cfRule>
  </conditionalFormatting>
  <conditionalFormatting sqref="G3:I4 F4 G6:I6 G9:I9 F10">
    <cfRule type="cellIs" dxfId="699" priority="24" operator="equal">
      <formula>""</formula>
    </cfRule>
  </conditionalFormatting>
  <conditionalFormatting sqref="F3:F9">
    <cfRule type="cellIs" dxfId="698" priority="25" operator="equal">
      <formula>""</formula>
    </cfRule>
  </conditionalFormatting>
  <conditionalFormatting sqref="F5 F11">
    <cfRule type="cellIs" dxfId="697" priority="26" operator="equal">
      <formula>""</formula>
    </cfRule>
  </conditionalFormatting>
  <conditionalFormatting sqref="K3:M4 J4 K6:M6 K9:M9 J10">
    <cfRule type="cellIs" dxfId="696" priority="27" operator="equal">
      <formula>""</formula>
    </cfRule>
  </conditionalFormatting>
  <conditionalFormatting sqref="J3:J9 N8 R8 B11 F11 J11 N11 B14 F14 J14 N14 B17 F17 J17 N17 R17 B20 F20 J20 R20 R11 R14 N20">
    <cfRule type="cellIs" dxfId="695" priority="28" operator="equal">
      <formula>""</formula>
    </cfRule>
  </conditionalFormatting>
  <conditionalFormatting sqref="J5 J11">
    <cfRule type="cellIs" dxfId="694" priority="29" operator="equal">
      <formula>""</formula>
    </cfRule>
  </conditionalFormatting>
  <conditionalFormatting sqref="O3:Q4 N4 O6:Q6 O9:Q9 N10">
    <cfRule type="cellIs" dxfId="693" priority="30" operator="equal">
      <formula>""</formula>
    </cfRule>
  </conditionalFormatting>
  <conditionalFormatting sqref="N3:N9">
    <cfRule type="cellIs" dxfId="692" priority="31" operator="equal">
      <formula>""</formula>
    </cfRule>
  </conditionalFormatting>
  <conditionalFormatting sqref="N5 N11">
    <cfRule type="cellIs" dxfId="691" priority="32" operator="equal">
      <formula>""</formula>
    </cfRule>
  </conditionalFormatting>
  <conditionalFormatting sqref="S3:U4 R4 S6:U6 S9:U9 R10:R11">
    <cfRule type="cellIs" dxfId="690" priority="33" operator="equal">
      <formula>""</formula>
    </cfRule>
  </conditionalFormatting>
  <conditionalFormatting sqref="R3:R9">
    <cfRule type="cellIs" dxfId="689" priority="34" operator="equal">
      <formula>""</formula>
    </cfRule>
  </conditionalFormatting>
  <conditionalFormatting sqref="C6:E6 B7 C12:E12 G12 B13">
    <cfRule type="cellIs" dxfId="688" priority="35" operator="equal">
      <formula>""</formula>
    </cfRule>
  </conditionalFormatting>
  <conditionalFormatting sqref="B6 B12">
    <cfRule type="cellIs" dxfId="687" priority="36" operator="equal">
      <formula>""</formula>
    </cfRule>
  </conditionalFormatting>
  <conditionalFormatting sqref="B8 B14">
    <cfRule type="cellIs" dxfId="686" priority="37" operator="equal">
      <formula>""</formula>
    </cfRule>
  </conditionalFormatting>
  <conditionalFormatting sqref="B17">
    <cfRule type="cellIs" dxfId="685" priority="38" operator="equal">
      <formula>""</formula>
    </cfRule>
  </conditionalFormatting>
  <conditionalFormatting sqref="B19 C18:E18">
    <cfRule type="cellIs" dxfId="684" priority="39" operator="equal">
      <formula>""</formula>
    </cfRule>
  </conditionalFormatting>
  <conditionalFormatting sqref="B18">
    <cfRule type="cellIs" dxfId="683" priority="40" operator="equal">
      <formula>""</formula>
    </cfRule>
  </conditionalFormatting>
  <conditionalFormatting sqref="B20">
    <cfRule type="cellIs" dxfId="682" priority="41" operator="equal">
      <formula>""</formula>
    </cfRule>
  </conditionalFormatting>
  <conditionalFormatting sqref="G6:I6 F7 G12:I12 F13">
    <cfRule type="cellIs" dxfId="681" priority="42" operator="equal">
      <formula>""</formula>
    </cfRule>
  </conditionalFormatting>
  <conditionalFormatting sqref="F6 F12">
    <cfRule type="cellIs" dxfId="680" priority="43" operator="equal">
      <formula>""</formula>
    </cfRule>
  </conditionalFormatting>
  <conditionalFormatting sqref="F8 F14">
    <cfRule type="cellIs" dxfId="679" priority="44" operator="equal">
      <formula>""</formula>
    </cfRule>
  </conditionalFormatting>
  <conditionalFormatting sqref="F16 G15:I15">
    <cfRule type="cellIs" dxfId="678" priority="45" operator="equal">
      <formula>""</formula>
    </cfRule>
  </conditionalFormatting>
  <conditionalFormatting sqref="F15">
    <cfRule type="cellIs" dxfId="677" priority="46" operator="equal">
      <formula>""</formula>
    </cfRule>
  </conditionalFormatting>
  <conditionalFormatting sqref="F17">
    <cfRule type="cellIs" dxfId="676" priority="47" operator="equal">
      <formula>""</formula>
    </cfRule>
  </conditionalFormatting>
  <conditionalFormatting sqref="F19 G18:I18">
    <cfRule type="cellIs" dxfId="675" priority="48" operator="equal">
      <formula>""</formula>
    </cfRule>
  </conditionalFormatting>
  <conditionalFormatting sqref="F18">
    <cfRule type="cellIs" dxfId="674" priority="49" operator="equal">
      <formula>""</formula>
    </cfRule>
  </conditionalFormatting>
  <conditionalFormatting sqref="F20">
    <cfRule type="cellIs" dxfId="673" priority="50" operator="equal">
      <formula>""</formula>
    </cfRule>
  </conditionalFormatting>
  <conditionalFormatting sqref="K6:M6 J7 K12:M12 J13">
    <cfRule type="cellIs" dxfId="672" priority="51" operator="equal">
      <formula>""</formula>
    </cfRule>
  </conditionalFormatting>
  <conditionalFormatting sqref="J6 J12">
    <cfRule type="cellIs" dxfId="671" priority="52" operator="equal">
      <formula>""</formula>
    </cfRule>
  </conditionalFormatting>
  <conditionalFormatting sqref="J15">
    <cfRule type="cellIs" dxfId="670" priority="53" operator="equal">
      <formula>""</formula>
    </cfRule>
  </conditionalFormatting>
  <conditionalFormatting sqref="J17">
    <cfRule type="cellIs" dxfId="669" priority="54" operator="equal">
      <formula>""</formula>
    </cfRule>
  </conditionalFormatting>
  <conditionalFormatting sqref="J19 K18:M18">
    <cfRule type="cellIs" dxfId="668" priority="55" operator="equal">
      <formula>""</formula>
    </cfRule>
  </conditionalFormatting>
  <conditionalFormatting sqref="J18">
    <cfRule type="cellIs" dxfId="667" priority="56" operator="equal">
      <formula>""</formula>
    </cfRule>
  </conditionalFormatting>
  <conditionalFormatting sqref="J20">
    <cfRule type="cellIs" dxfId="666" priority="57" operator="equal">
      <formula>""</formula>
    </cfRule>
  </conditionalFormatting>
  <conditionalFormatting sqref="O6:Q6 N7 O12:Q12 N13">
    <cfRule type="cellIs" dxfId="665" priority="58" operator="equal">
      <formula>""</formula>
    </cfRule>
  </conditionalFormatting>
  <conditionalFormatting sqref="N6 N12">
    <cfRule type="cellIs" dxfId="664" priority="59" operator="equal">
      <formula>""</formula>
    </cfRule>
  </conditionalFormatting>
  <conditionalFormatting sqref="N8 N14">
    <cfRule type="cellIs" dxfId="663" priority="60" operator="equal">
      <formula>""</formula>
    </cfRule>
  </conditionalFormatting>
  <conditionalFormatting sqref="N16 O15:Q15">
    <cfRule type="cellIs" dxfId="662" priority="61" operator="equal">
      <formula>""</formula>
    </cfRule>
  </conditionalFormatting>
  <conditionalFormatting sqref="N15">
    <cfRule type="cellIs" dxfId="661" priority="62" operator="equal">
      <formula>""</formula>
    </cfRule>
  </conditionalFormatting>
  <conditionalFormatting sqref="N17">
    <cfRule type="cellIs" dxfId="660" priority="63" operator="equal">
      <formula>""</formula>
    </cfRule>
  </conditionalFormatting>
  <conditionalFormatting sqref="N19 O18:Q18">
    <cfRule type="cellIs" dxfId="659" priority="64" operator="equal">
      <formula>""</formula>
    </cfRule>
  </conditionalFormatting>
  <conditionalFormatting sqref="N18">
    <cfRule type="cellIs" dxfId="658" priority="65" operator="equal">
      <formula>""</formula>
    </cfRule>
  </conditionalFormatting>
  <conditionalFormatting sqref="N20">
    <cfRule type="cellIs" dxfId="657" priority="66" operator="equal">
      <formula>""</formula>
    </cfRule>
  </conditionalFormatting>
  <conditionalFormatting sqref="R8 R14">
    <cfRule type="cellIs" dxfId="656" priority="67" operator="equal">
      <formula>""</formula>
    </cfRule>
  </conditionalFormatting>
  <conditionalFormatting sqref="S6:U6 R7 S12:U12 R13">
    <cfRule type="cellIs" dxfId="655" priority="68" operator="equal">
      <formula>""</formula>
    </cfRule>
  </conditionalFormatting>
  <conditionalFormatting sqref="R6 R12">
    <cfRule type="cellIs" dxfId="654" priority="69" operator="equal">
      <formula>""</formula>
    </cfRule>
  </conditionalFormatting>
  <conditionalFormatting sqref="R17">
    <cfRule type="cellIs" dxfId="653" priority="70" operator="equal">
      <formula>""</formula>
    </cfRule>
  </conditionalFormatting>
  <conditionalFormatting sqref="R16 S15:U15">
    <cfRule type="cellIs" dxfId="652" priority="71" operator="equal">
      <formula>""</formula>
    </cfRule>
  </conditionalFormatting>
  <conditionalFormatting sqref="R15">
    <cfRule type="cellIs" dxfId="651" priority="72" operator="equal">
      <formula>""</formula>
    </cfRule>
  </conditionalFormatting>
  <conditionalFormatting sqref="R20">
    <cfRule type="cellIs" dxfId="650" priority="73" operator="equal">
      <formula>""</formula>
    </cfRule>
  </conditionalFormatting>
  <conditionalFormatting sqref="R19 S18:U18">
    <cfRule type="cellIs" dxfId="649" priority="74" operator="equal">
      <formula>""</formula>
    </cfRule>
  </conditionalFormatting>
  <conditionalFormatting sqref="R18">
    <cfRule type="cellIs" dxfId="648" priority="75" operator="equal">
      <formula>""</formula>
    </cfRule>
  </conditionalFormatting>
  <conditionalFormatting sqref="R11">
    <cfRule type="cellIs" dxfId="647" priority="15" operator="equal">
      <formula>""</formula>
    </cfRule>
  </conditionalFormatting>
  <conditionalFormatting sqref="R11">
    <cfRule type="cellIs" dxfId="646" priority="14" operator="equal">
      <formula>""</formula>
    </cfRule>
  </conditionalFormatting>
  <conditionalFormatting sqref="R14">
    <cfRule type="cellIs" dxfId="645" priority="13" operator="equal">
      <formula>""</formula>
    </cfRule>
  </conditionalFormatting>
  <conditionalFormatting sqref="R14">
    <cfRule type="cellIs" dxfId="644" priority="12" operator="equal">
      <formula>""</formula>
    </cfRule>
  </conditionalFormatting>
  <conditionalFormatting sqref="R14">
    <cfRule type="cellIs" dxfId="643" priority="11" operator="equal">
      <formula>""</formula>
    </cfRule>
  </conditionalFormatting>
  <conditionalFormatting sqref="R14">
    <cfRule type="cellIs" dxfId="642" priority="10" operator="equal">
      <formula>""</formula>
    </cfRule>
  </conditionalFormatting>
  <conditionalFormatting sqref="R11">
    <cfRule type="cellIs" dxfId="641" priority="9" operator="equal">
      <formula>""</formula>
    </cfRule>
  </conditionalFormatting>
  <conditionalFormatting sqref="R10 S9:U9">
    <cfRule type="cellIs" dxfId="640" priority="8" operator="equal">
      <formula>""</formula>
    </cfRule>
  </conditionalFormatting>
  <conditionalFormatting sqref="R9">
    <cfRule type="cellIs" dxfId="639" priority="7" operator="equal">
      <formula>""</formula>
    </cfRule>
  </conditionalFormatting>
  <conditionalFormatting sqref="R14">
    <cfRule type="cellIs" dxfId="638" priority="6" operator="equal">
      <formula>""</formula>
    </cfRule>
  </conditionalFormatting>
  <conditionalFormatting sqref="R13 S12:U12">
    <cfRule type="cellIs" dxfId="637" priority="5" operator="equal">
      <formula>""</formula>
    </cfRule>
  </conditionalFormatting>
  <conditionalFormatting sqref="R12">
    <cfRule type="cellIs" dxfId="636" priority="4" operator="equal">
      <formula>""</formula>
    </cfRule>
  </conditionalFormatting>
  <conditionalFormatting sqref="N20">
    <cfRule type="cellIs" dxfId="635" priority="3" operator="equal">
      <formula>""</formula>
    </cfRule>
  </conditionalFormatting>
  <conditionalFormatting sqref="N19 O18:Q18">
    <cfRule type="cellIs" dxfId="634" priority="2" operator="equal">
      <formula>""</formula>
    </cfRule>
  </conditionalFormatting>
  <conditionalFormatting sqref="N18">
    <cfRule type="cellIs" dxfId="633" priority="1" operator="equal">
      <formula>""</formula>
    </cfRule>
  </conditionalFormatting>
  <printOptions horizontalCentered="1" verticalCentered="1"/>
  <pageMargins left="0.25" right="0.25" top="0.75" bottom="0.75" header="0" footer="0"/>
  <pageSetup paperSize="9" fitToHeight="0" pageOrder="overThenDown" orientation="landscape" cellComments="atEnd"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outlinePr summaryBelow="0" summaryRight="0"/>
    <pageSetUpPr fitToPage="1"/>
  </sheetPr>
  <dimension ref="A1:AA944"/>
  <sheetViews>
    <sheetView workbookViewId="0">
      <selection activeCell="Q22" sqref="Q22"/>
    </sheetView>
  </sheetViews>
  <sheetFormatPr baseColWidth="10" defaultColWidth="12.7109375" defaultRowHeight="15.75" customHeight="1"/>
  <cols>
    <col min="1" max="1" width="4.42578125" customWidth="1"/>
    <col min="2" max="2" width="1.85546875" customWidth="1"/>
    <col min="3" max="3" width="9.28515625" customWidth="1"/>
    <col min="4" max="4" width="1.85546875" customWidth="1"/>
    <col min="5" max="5" width="9.28515625" customWidth="1"/>
    <col min="6" max="6" width="1.85546875" customWidth="1"/>
    <col min="7" max="7" width="9.28515625" customWidth="1"/>
    <col min="8" max="8" width="1.85546875" customWidth="1"/>
    <col min="9" max="9" width="9.28515625" customWidth="1"/>
    <col min="10" max="10" width="1.85546875" customWidth="1"/>
    <col min="11" max="11" width="9.28515625" customWidth="1"/>
    <col min="12" max="12" width="1.85546875" customWidth="1"/>
    <col min="13" max="13" width="9.28515625" customWidth="1"/>
    <col min="14" max="14" width="1.85546875" customWidth="1"/>
    <col min="15" max="15" width="9.28515625" customWidth="1"/>
    <col min="16" max="16" width="1.85546875" customWidth="1"/>
    <col min="17" max="17" width="9.28515625" customWidth="1"/>
    <col min="18" max="18" width="2.7109375" bestFit="1" customWidth="1"/>
    <col min="19" max="19" width="9.28515625" customWidth="1"/>
    <col min="20" max="20" width="1.85546875" customWidth="1"/>
    <col min="21" max="21" width="9.28515625" customWidth="1"/>
    <col min="22" max="22" width="5.7109375" customWidth="1"/>
    <col min="23" max="23" width="3" customWidth="1"/>
    <col min="24" max="24" width="24.28515625" customWidth="1"/>
    <col min="25" max="25" width="17.140625" customWidth="1"/>
    <col min="26" max="26" width="18.140625" customWidth="1"/>
    <col min="27" max="27" width="9.7109375" customWidth="1"/>
  </cols>
  <sheetData>
    <row r="1" spans="1:27" ht="27.75" customHeight="1">
      <c r="A1" s="20"/>
      <c r="B1" s="21"/>
      <c r="C1" s="234" t="s">
        <v>306</v>
      </c>
      <c r="D1" s="223"/>
      <c r="E1" s="223"/>
      <c r="F1" s="223"/>
      <c r="G1" s="223"/>
      <c r="H1" s="223"/>
      <c r="I1" s="223"/>
      <c r="J1" s="223"/>
      <c r="K1" s="223"/>
      <c r="L1" s="223"/>
      <c r="M1" s="223"/>
      <c r="N1" s="223"/>
      <c r="O1" s="223"/>
      <c r="P1" s="223"/>
      <c r="Q1" s="223"/>
      <c r="R1" s="223"/>
      <c r="S1" s="223"/>
      <c r="T1" s="223"/>
      <c r="U1" s="223"/>
      <c r="V1" s="22"/>
      <c r="W1" s="23"/>
    </row>
    <row r="2" spans="1:27" ht="15" customHeight="1">
      <c r="A2" s="24"/>
      <c r="B2" s="235" t="s">
        <v>16</v>
      </c>
      <c r="C2" s="236"/>
      <c r="D2" s="236"/>
      <c r="E2" s="237"/>
      <c r="F2" s="235" t="s">
        <v>179</v>
      </c>
      <c r="G2" s="236"/>
      <c r="H2" s="236"/>
      <c r="I2" s="237"/>
      <c r="J2" s="235" t="s">
        <v>180</v>
      </c>
      <c r="K2" s="236"/>
      <c r="L2" s="236"/>
      <c r="M2" s="237"/>
      <c r="N2" s="235" t="s">
        <v>181</v>
      </c>
      <c r="O2" s="236"/>
      <c r="P2" s="236"/>
      <c r="Q2" s="237"/>
      <c r="R2" s="235" t="s">
        <v>182</v>
      </c>
      <c r="S2" s="236"/>
      <c r="T2" s="236"/>
      <c r="U2" s="237"/>
      <c r="W2" s="25"/>
      <c r="X2" s="26" t="s">
        <v>183</v>
      </c>
      <c r="Y2" s="26" t="s">
        <v>184</v>
      </c>
      <c r="Z2" s="26" t="s">
        <v>185</v>
      </c>
      <c r="AA2" s="27"/>
    </row>
    <row r="3" spans="1:27" ht="15" customHeight="1">
      <c r="A3" s="28"/>
      <c r="B3" s="29"/>
      <c r="C3" s="231" t="str">
        <f>IF(B3="","",LOOKUP(B3,$W$3:$W$21,$X$3:$X$21))</f>
        <v/>
      </c>
      <c r="D3" s="232"/>
      <c r="E3" s="233"/>
      <c r="F3" s="31"/>
      <c r="G3" s="231" t="str">
        <f>IF(F3="","",LOOKUP(F3,$W$3:$W$21,$X$3:$X$21))</f>
        <v/>
      </c>
      <c r="H3" s="232"/>
      <c r="I3" s="233"/>
      <c r="J3" s="31"/>
      <c r="K3" s="231" t="str">
        <f>IF(J3="","",LOOKUP(J3,$W$3:$W$21,$X$3:$X$21))</f>
        <v/>
      </c>
      <c r="L3" s="232"/>
      <c r="M3" s="233"/>
      <c r="N3" s="29"/>
      <c r="O3" s="231" t="str">
        <f>IF(N3="","",LOOKUP(N3,$W$3:$W$21,$X$3:$X$21))</f>
        <v/>
      </c>
      <c r="P3" s="232"/>
      <c r="Q3" s="233"/>
      <c r="R3" s="31"/>
      <c r="S3" s="231" t="str">
        <f>IF(R3="","",LOOKUP(R3,$W$3:$W$21,$X$3:$X$21))</f>
        <v/>
      </c>
      <c r="T3" s="232"/>
      <c r="U3" s="233"/>
      <c r="W3" s="25">
        <v>1</v>
      </c>
      <c r="X3" s="34" t="s">
        <v>307</v>
      </c>
      <c r="Y3" s="99" t="s">
        <v>426</v>
      </c>
      <c r="Z3" s="99" t="s">
        <v>66</v>
      </c>
      <c r="AA3" s="22"/>
    </row>
    <row r="4" spans="1:27" ht="15" customHeight="1">
      <c r="A4" s="28" t="s">
        <v>187</v>
      </c>
      <c r="B4" s="228" t="str">
        <f>IF(B3="","",LOOKUP(B3,$W$3:$W$21,$Y$3:$Y$21))</f>
        <v/>
      </c>
      <c r="C4" s="223"/>
      <c r="D4" s="223"/>
      <c r="E4" s="229"/>
      <c r="F4" s="228" t="str">
        <f>IF(F3="","",LOOKUP(F3,$W$3:$W$21,$Y$3:$Y$21))</f>
        <v/>
      </c>
      <c r="G4" s="223"/>
      <c r="H4" s="223"/>
      <c r="I4" s="229"/>
      <c r="J4" s="228" t="str">
        <f>IF(J3="","",LOOKUP(J3,$W$3:$W$21,$Y$3:$Y$21))</f>
        <v/>
      </c>
      <c r="K4" s="223"/>
      <c r="L4" s="223"/>
      <c r="M4" s="229"/>
      <c r="N4" s="228" t="str">
        <f>IF(N3="","",LOOKUP(N3,$W$3:$W$21,$Y$3:$Y$21))</f>
        <v/>
      </c>
      <c r="O4" s="223"/>
      <c r="P4" s="223"/>
      <c r="Q4" s="229"/>
      <c r="R4" s="228" t="str">
        <f>IF(R3="","",LOOKUP(R3,$W$3:$W$21,$Y$3:$Y$21))</f>
        <v/>
      </c>
      <c r="S4" s="223"/>
      <c r="T4" s="223"/>
      <c r="U4" s="229"/>
      <c r="W4" s="25">
        <v>2</v>
      </c>
      <c r="X4" s="34" t="s">
        <v>308</v>
      </c>
      <c r="Y4" s="99" t="s">
        <v>446</v>
      </c>
      <c r="Z4" s="99" t="s">
        <v>446</v>
      </c>
      <c r="AA4" s="22"/>
    </row>
    <row r="5" spans="1:27" ht="15" customHeight="1">
      <c r="A5" s="28"/>
      <c r="B5" s="224" t="str">
        <f>IF(B3="","",IF(LOOKUP(B3,$W$9:$W$21,$Z$9:$Z$21)="","---",LOOKUP(B3,$W$9:$W$21,$Z$9:$Z$21)))</f>
        <v/>
      </c>
      <c r="C5" s="225"/>
      <c r="D5" s="225"/>
      <c r="E5" s="226"/>
      <c r="F5" s="224" t="str">
        <f>IF(F3="","",IF(LOOKUP(F3,$W$9:$W$21,$Z$9:$Z$21)="","---",LOOKUP(F3,$W$9:$W$21,$Z$9:$Z$21)))</f>
        <v/>
      </c>
      <c r="G5" s="225"/>
      <c r="H5" s="225"/>
      <c r="I5" s="226"/>
      <c r="J5" s="224" t="str">
        <f>IF(J3="","",IF(LOOKUP(J3,$W$9:$W$21,$Z$9:$Z$21)="","---",LOOKUP(J3,$W$9:$W$21,$Z$9:$Z$21)))</f>
        <v/>
      </c>
      <c r="K5" s="225"/>
      <c r="L5" s="225"/>
      <c r="M5" s="226"/>
      <c r="N5" s="224" t="str">
        <f>IF(N3="","",IF(LOOKUP(N3,$W$9:$W$21,$Z$9:$Z$21)="","---",LOOKUP(N3,$W$9:$W$21,$Z$9:$Z$21)))</f>
        <v/>
      </c>
      <c r="O5" s="225"/>
      <c r="P5" s="225"/>
      <c r="Q5" s="226"/>
      <c r="R5" s="224" t="str">
        <f>IF(R3="","",IF(LOOKUP(R3,$W$9:$W$21,$Z$9:$Z$21)="","---",LOOKUP(R3,$W$9:$W$21,$Z$9:$Z$21)))</f>
        <v/>
      </c>
      <c r="S5" s="225"/>
      <c r="T5" s="225"/>
      <c r="U5" s="226"/>
      <c r="W5" s="25">
        <v>3</v>
      </c>
      <c r="X5" s="34" t="s">
        <v>309</v>
      </c>
      <c r="Y5" s="34" t="s">
        <v>124</v>
      </c>
      <c r="Z5" s="47" t="s">
        <v>124</v>
      </c>
      <c r="AA5" s="22"/>
    </row>
    <row r="6" spans="1:27" ht="15" customHeight="1">
      <c r="A6" s="28">
        <v>1700</v>
      </c>
      <c r="B6" s="29"/>
      <c r="C6" s="231" t="str">
        <f>IF(B6="","",LOOKUP(B6,$W$3:$W$21,$X$3:$X$21))</f>
        <v/>
      </c>
      <c r="D6" s="232"/>
      <c r="E6" s="233"/>
      <c r="F6" s="31"/>
      <c r="G6" s="231" t="str">
        <f>IF(F6="","",LOOKUP(F6,$W$3:$W$21,$X$3:$X$21))</f>
        <v/>
      </c>
      <c r="H6" s="232"/>
      <c r="I6" s="233"/>
      <c r="J6" s="29">
        <v>12</v>
      </c>
      <c r="K6" s="231" t="str">
        <f>IF(J6="","",LOOKUP(J6,$W$3:$W$21,$X$3:$X$21))</f>
        <v>Campo de la Prác. Dte II</v>
      </c>
      <c r="L6" s="232"/>
      <c r="M6" s="233"/>
      <c r="N6" s="29"/>
      <c r="O6" s="231" t="str">
        <f>IF(N6="","",LOOKUP(N6,$W$3:$W$21,$X$3:$X$21))</f>
        <v/>
      </c>
      <c r="P6" s="232"/>
      <c r="Q6" s="233"/>
      <c r="R6" s="31"/>
      <c r="S6" s="231" t="str">
        <f>IF(R6="","",LOOKUP(R6,$W$3:$W$21,$X$3:$X$21))</f>
        <v/>
      </c>
      <c r="T6" s="232"/>
      <c r="U6" s="233"/>
      <c r="W6" s="25">
        <v>4</v>
      </c>
      <c r="X6" s="34" t="s">
        <v>310</v>
      </c>
      <c r="Y6" s="34" t="s">
        <v>108</v>
      </c>
      <c r="Z6" s="99" t="s">
        <v>436</v>
      </c>
      <c r="AA6" s="22"/>
    </row>
    <row r="7" spans="1:27" ht="15" customHeight="1">
      <c r="A7" s="28" t="s">
        <v>191</v>
      </c>
      <c r="B7" s="228" t="str">
        <f>IF(B6="","",LOOKUP(B6,$W$3:$W$21,$Y$3:$Y$21))</f>
        <v/>
      </c>
      <c r="C7" s="223"/>
      <c r="D7" s="223"/>
      <c r="E7" s="229"/>
      <c r="F7" s="228" t="str">
        <f>IF(F6="","",LOOKUP(F6,$W$3:$W$21,$Y$3:$Y$21))</f>
        <v/>
      </c>
      <c r="G7" s="223"/>
      <c r="H7" s="223"/>
      <c r="I7" s="229"/>
      <c r="J7" s="228" t="str">
        <f>IF(J6="","",LOOKUP(J6,$W$3:$W$21,$Y$3:$Y$21))</f>
        <v>Vilan Ester</v>
      </c>
      <c r="K7" s="223"/>
      <c r="L7" s="223"/>
      <c r="M7" s="229"/>
      <c r="N7" s="228" t="str">
        <f>IF(N6="","",LOOKUP(N6,$W$3:$W$21,$Y$3:$Y$21))</f>
        <v/>
      </c>
      <c r="O7" s="223"/>
      <c r="P7" s="223"/>
      <c r="Q7" s="229"/>
      <c r="R7" s="228" t="str">
        <f>IF(R6="","",LOOKUP(R6,$W$3:$W$21,$Y$3:$Y$21))</f>
        <v/>
      </c>
      <c r="S7" s="223"/>
      <c r="T7" s="223"/>
      <c r="U7" s="229"/>
      <c r="W7" s="25">
        <v>5</v>
      </c>
      <c r="X7" s="34" t="s">
        <v>311</v>
      </c>
      <c r="Y7" s="34" t="s">
        <v>100</v>
      </c>
      <c r="Z7" s="47" t="s">
        <v>100</v>
      </c>
      <c r="AA7" s="22"/>
    </row>
    <row r="8" spans="1:27" ht="15" customHeight="1">
      <c r="A8" s="28">
        <v>1800</v>
      </c>
      <c r="B8" s="224" t="str">
        <f>IF(B6="","",IF(LOOKUP(B6,$W$9:$W$21,$Z$9:$Z$21)="","---",LOOKUP(B6,$W$9:$W$21,$Z$9:$Z$21)))</f>
        <v/>
      </c>
      <c r="C8" s="225"/>
      <c r="D8" s="225"/>
      <c r="E8" s="226"/>
      <c r="F8" s="224" t="str">
        <f>IF(F6="","",IF(LOOKUP(F6,$W$9:$W$21,$Z$9:$Z$21)="","---",LOOKUP(F6,$W$9:$W$21,$Z$9:$Z$21)))</f>
        <v/>
      </c>
      <c r="G8" s="225"/>
      <c r="H8" s="225"/>
      <c r="I8" s="226"/>
      <c r="J8" s="224" t="str">
        <f>IF(J6="","",IF(LOOKUP(J6,$W$3:$W$21,$Z$3:$Z$21)="","---",LOOKUP(J6,$W$3:$W$21,$Z$3:$Z$21)))</f>
        <v>Vilan Ester</v>
      </c>
      <c r="K8" s="225"/>
      <c r="L8" s="225"/>
      <c r="M8" s="226"/>
      <c r="N8" s="224" t="str">
        <f>IF(N6="","",IF(LOOKUP(N6,$W$3:$W$21,$Z$3:$Z$21)="","---",LOOKUP(N6,$W$3:$W$21,$Z$3:$Z$21)))</f>
        <v/>
      </c>
      <c r="O8" s="225"/>
      <c r="P8" s="225"/>
      <c r="Q8" s="226"/>
      <c r="R8" s="224" t="str">
        <f>IF(R6="","",IF(LOOKUP(R6,$W$3:$W$21,$Z$3:$Z$21)="","---",LOOKUP(R6,$W$3:$W$21,$Z$3:$Z$21)))</f>
        <v/>
      </c>
      <c r="S8" s="225"/>
      <c r="T8" s="225"/>
      <c r="U8" s="226"/>
      <c r="W8" s="25">
        <v>6</v>
      </c>
      <c r="X8" s="34" t="s">
        <v>312</v>
      </c>
      <c r="Y8" s="34" t="s">
        <v>28</v>
      </c>
      <c r="Z8" s="34" t="s">
        <v>294</v>
      </c>
      <c r="AA8" s="22"/>
    </row>
    <row r="9" spans="1:27" ht="21" customHeight="1">
      <c r="A9" s="28">
        <v>1800</v>
      </c>
      <c r="B9" s="29">
        <v>1</v>
      </c>
      <c r="C9" s="231" t="str">
        <f>IF(B9="","",LOOKUP(B9,$W$3:$W$21,$X$3:$X$21))</f>
        <v>Teoría Sociopolítica y Educ.</v>
      </c>
      <c r="D9" s="232"/>
      <c r="E9" s="233"/>
      <c r="F9" s="29">
        <v>3</v>
      </c>
      <c r="G9" s="231" t="str">
        <f>IF(F9="","",LOOKUP(F9,$W$3:$W$21,$X$3:$X$21))</f>
        <v>D. de Pract. del Leng. y la Lit.</v>
      </c>
      <c r="H9" s="232"/>
      <c r="I9" s="233"/>
      <c r="J9" s="29">
        <v>13</v>
      </c>
      <c r="K9" s="231" t="str">
        <f>IF(J9="","",LOOKUP(J9,$W$3:$W$21,$X$3:$X$21))</f>
        <v>Campo de la Prác. Dte II</v>
      </c>
      <c r="L9" s="232"/>
      <c r="M9" s="233"/>
      <c r="N9" s="29">
        <v>7</v>
      </c>
      <c r="O9" s="231" t="str">
        <f>IF(N9="","",LOOKUP(N9,$W$3:$W$21,$X$3:$X$21))</f>
        <v>D. y Curric. del Nivel Inicial</v>
      </c>
      <c r="P9" s="232"/>
      <c r="Q9" s="233"/>
      <c r="R9" s="29">
        <v>4</v>
      </c>
      <c r="S9" s="231" t="str">
        <f>IF(R9="","",LOOKUP(R9,$W$3:$W$21,$X$3:$X$21))</f>
        <v>Didáct. de las Cs Nat.</v>
      </c>
      <c r="T9" s="232"/>
      <c r="U9" s="233"/>
      <c r="W9" s="25">
        <v>7</v>
      </c>
      <c r="X9" s="34" t="s">
        <v>313</v>
      </c>
      <c r="Y9" s="34" t="s">
        <v>100</v>
      </c>
      <c r="Z9" s="47" t="s">
        <v>100</v>
      </c>
      <c r="AA9" s="22"/>
    </row>
    <row r="10" spans="1:27" ht="15" customHeight="1">
      <c r="A10" s="37"/>
      <c r="B10" s="228" t="str">
        <f>IF(B9="","",LOOKUP(B9,$W$3:$W$21,$Y$3:$Y$21))</f>
        <v>Demarco/Lamota</v>
      </c>
      <c r="C10" s="223"/>
      <c r="D10" s="223"/>
      <c r="E10" s="229"/>
      <c r="F10" s="228" t="str">
        <f>IF(F9="","",LOOKUP(F9,$W$3:$W$21,$Y$3:$Y$21))</f>
        <v>Porto Flavia</v>
      </c>
      <c r="G10" s="223"/>
      <c r="H10" s="223"/>
      <c r="I10" s="229"/>
      <c r="J10" s="228" t="str">
        <f>IF(J9="","",LOOKUP(J9,$W$3:$W$21,$Y$3:$Y$21))</f>
        <v>Lopez Pablo</v>
      </c>
      <c r="K10" s="223"/>
      <c r="L10" s="223"/>
      <c r="M10" s="229"/>
      <c r="N10" s="228" t="str">
        <f>IF(N9="","",LOOKUP(N9,$W$3:$W$21,$Y$3:$Y$21))</f>
        <v>Lopez Pablo</v>
      </c>
      <c r="O10" s="223"/>
      <c r="P10" s="223"/>
      <c r="Q10" s="229"/>
      <c r="R10" s="228" t="str">
        <f>IF(R9="","",LOOKUP(R9,$W$3:$W$21,$Y$3:$Y$21))</f>
        <v>Nardelli Maximiliano</v>
      </c>
      <c r="S10" s="223"/>
      <c r="T10" s="223"/>
      <c r="U10" s="229"/>
      <c r="W10" s="25">
        <v>8</v>
      </c>
      <c r="X10" s="34" t="s">
        <v>314</v>
      </c>
      <c r="Y10" s="34" t="s">
        <v>130</v>
      </c>
      <c r="Z10" s="34" t="s">
        <v>130</v>
      </c>
      <c r="AA10" s="22"/>
    </row>
    <row r="11" spans="1:27" ht="15" customHeight="1">
      <c r="A11" s="28">
        <v>1900</v>
      </c>
      <c r="B11" s="224" t="str">
        <f>IF(B9="","",IF(LOOKUP(B9,$W$3:$W$21,$Z$3:$Z$21)="","---",LOOKUP(B9,$W$3:$W$21,$Z$3:$Z$21)))</f>
        <v>Ciolli Karina</v>
      </c>
      <c r="C11" s="225"/>
      <c r="D11" s="225"/>
      <c r="E11" s="226"/>
      <c r="F11" s="224" t="str">
        <f>IF(F9="","",IF(LOOKUP(F9,$W$3:$W$21,$Z$3:$Z$21)="","---",LOOKUP(F9,$W$3:$W$21,$Z$3:$Z$21)))</f>
        <v>Porto Flavia</v>
      </c>
      <c r="G11" s="225"/>
      <c r="H11" s="225"/>
      <c r="I11" s="226"/>
      <c r="J11" s="224" t="str">
        <f>IF(J9="","",IF(LOOKUP(J9,$W$3:$W$21,$Z$3:$Z$21)="","---",LOOKUP(J9,$W$3:$W$21,$Z$3:$Z$21)))</f>
        <v>Lopez Pablo</v>
      </c>
      <c r="K11" s="225"/>
      <c r="L11" s="225"/>
      <c r="M11" s="226"/>
      <c r="N11" s="224" t="str">
        <f>IF(N9="","",IF(LOOKUP(N9,$W$3:$W$21,$Z$3:$Z$21)="","---",LOOKUP(N9,$W$3:$W$21,$Z$3:$Z$21)))</f>
        <v>Lopez Pablo</v>
      </c>
      <c r="O11" s="225"/>
      <c r="P11" s="225"/>
      <c r="Q11" s="226"/>
      <c r="R11" s="224" t="str">
        <f>IF(R9="","",IF(LOOKUP(R9,$W$3:$W$21,$Z$3:$Z$21)="","---",LOOKUP(R9,$W$3:$W$21,$Z$3:$Z$21)))</f>
        <v>Vizzocero Matías</v>
      </c>
      <c r="S11" s="225"/>
      <c r="T11" s="225"/>
      <c r="U11" s="226"/>
      <c r="W11" s="25">
        <v>9</v>
      </c>
      <c r="X11" s="34" t="s">
        <v>315</v>
      </c>
      <c r="Y11" s="34" t="s">
        <v>123</v>
      </c>
      <c r="Z11" s="47" t="s">
        <v>123</v>
      </c>
      <c r="AA11" s="22"/>
    </row>
    <row r="12" spans="1:27" ht="20.25" customHeight="1">
      <c r="A12" s="28">
        <v>1900</v>
      </c>
      <c r="B12" s="29">
        <v>1</v>
      </c>
      <c r="C12" s="231" t="str">
        <f>IF(B12="","",LOOKUP(B12,$W$3:$W$21,$X$3:$X$21))</f>
        <v>Teoría Sociopolítica y Educ.</v>
      </c>
      <c r="D12" s="232"/>
      <c r="E12" s="233"/>
      <c r="F12" s="29">
        <v>3</v>
      </c>
      <c r="G12" s="231" t="str">
        <f>IF(F12="","",LOOKUP(F12,$W$3:$W$21,$X$3:$X$21))</f>
        <v>D. de Pract. del Leng. y la Lit.</v>
      </c>
      <c r="H12" s="232"/>
      <c r="I12" s="233"/>
      <c r="J12" s="29">
        <v>5</v>
      </c>
      <c r="K12" s="231" t="str">
        <f>IF(J12="","",LOOKUP(J12,$W$3:$W$21,$X$3:$X$21))</f>
        <v>Psic. Social e Instit.</v>
      </c>
      <c r="L12" s="232"/>
      <c r="M12" s="233"/>
      <c r="N12" s="29">
        <v>7</v>
      </c>
      <c r="O12" s="231" t="str">
        <f>IF(N12="","",LOOKUP(N12,$W$3:$W$21,$X$3:$X$21))</f>
        <v>D. y Curric. del Nivel Inicial</v>
      </c>
      <c r="P12" s="232"/>
      <c r="Q12" s="233"/>
      <c r="R12" s="29">
        <v>4</v>
      </c>
      <c r="S12" s="231" t="str">
        <f>IF(R12="","",LOOKUP(R12,$W$3:$W$21,$X$3:$X$21))</f>
        <v>Didáct. de las Cs Nat.</v>
      </c>
      <c r="T12" s="232"/>
      <c r="U12" s="233"/>
      <c r="W12" s="25">
        <v>10</v>
      </c>
      <c r="X12" s="34" t="s">
        <v>316</v>
      </c>
      <c r="Y12" s="34" t="s">
        <v>112</v>
      </c>
      <c r="Z12" s="47" t="s">
        <v>112</v>
      </c>
      <c r="AA12" s="22"/>
    </row>
    <row r="13" spans="1:27" ht="15" customHeight="1">
      <c r="A13" s="28"/>
      <c r="B13" s="228" t="str">
        <f>IF(B12="","",LOOKUP(B12,$W$3:$W$21,$Y$3:$Y$21))</f>
        <v>Demarco/Lamota</v>
      </c>
      <c r="C13" s="223"/>
      <c r="D13" s="223"/>
      <c r="E13" s="229"/>
      <c r="F13" s="228" t="str">
        <f>IF(F12="","",LOOKUP(F12,$W$3:$W$21,$Y$3:$Y$21))</f>
        <v>Porto Flavia</v>
      </c>
      <c r="G13" s="223"/>
      <c r="H13" s="223"/>
      <c r="I13" s="229"/>
      <c r="J13" s="228" t="str">
        <f>IF(J12="","",LOOKUP(J12,$W$3:$W$21,$Y$3:$Y$21))</f>
        <v>Lopez Pablo</v>
      </c>
      <c r="K13" s="223"/>
      <c r="L13" s="223"/>
      <c r="M13" s="229"/>
      <c r="N13" s="228" t="str">
        <f>IF(N12="","",LOOKUP(N12,$W$3:$W$21,$Y$3:$Y$21))</f>
        <v>Lopez Pablo</v>
      </c>
      <c r="O13" s="223"/>
      <c r="P13" s="223"/>
      <c r="Q13" s="229"/>
      <c r="R13" s="228" t="str">
        <f>IF(R12="","",LOOKUP(R12,$W$3:$W$21,$Y$3:$Y$21))</f>
        <v>Nardelli Maximiliano</v>
      </c>
      <c r="S13" s="223"/>
      <c r="T13" s="223"/>
      <c r="U13" s="229"/>
      <c r="W13" s="32">
        <v>11</v>
      </c>
      <c r="X13" s="34" t="s">
        <v>317</v>
      </c>
      <c r="Y13" s="34" t="s">
        <v>113</v>
      </c>
      <c r="Z13" s="47" t="s">
        <v>113</v>
      </c>
      <c r="AA13" s="22"/>
    </row>
    <row r="14" spans="1:27" ht="15" customHeight="1">
      <c r="A14" s="28">
        <v>2000</v>
      </c>
      <c r="B14" s="224" t="str">
        <f>IF(B12="","",IF(LOOKUP(B12,$W$3:$W$21,$Z$3:$Z$21)="","---",LOOKUP(B12,$W$3:$W$21,$Z$3:$Z$21)))</f>
        <v>Ciolli Karina</v>
      </c>
      <c r="C14" s="225"/>
      <c r="D14" s="225"/>
      <c r="E14" s="226"/>
      <c r="F14" s="224" t="str">
        <f>IF(F12="","",IF(LOOKUP(F12,$W$3:$W$21,$Z$3:$Z$21)="","---",LOOKUP(F12,$W$3:$W$21,$Z$3:$Z$21)))</f>
        <v>Porto Flavia</v>
      </c>
      <c r="G14" s="225"/>
      <c r="H14" s="225"/>
      <c r="I14" s="226"/>
      <c r="J14" s="224" t="str">
        <f>IF(J12="","",IF(LOOKUP(J12,$W$3:$W$21,$Z$3:$Z$21)="","---",LOOKUP(J12,$W$3:$W$21,$Z$3:$Z$21)))</f>
        <v>Lopez Pablo</v>
      </c>
      <c r="K14" s="225"/>
      <c r="L14" s="225"/>
      <c r="M14" s="226"/>
      <c r="N14" s="224" t="str">
        <f>IF(N12="","",IF(LOOKUP(N12,$W$3:$W$21,$Z$3:$Z$21)="","---",LOOKUP(N12,$W$3:$W$21,$Z$3:$Z$21)))</f>
        <v>Lopez Pablo</v>
      </c>
      <c r="O14" s="225"/>
      <c r="P14" s="225"/>
      <c r="Q14" s="226"/>
      <c r="R14" s="224" t="str">
        <f>IF(R12="","",IF(LOOKUP(R12,$W$3:$W$21,$Z$3:$Z$21)="","---",LOOKUP(R12,$W$3:$W$21,$Z$3:$Z$21)))</f>
        <v>Vizzocero Matías</v>
      </c>
      <c r="S14" s="225"/>
      <c r="T14" s="225"/>
      <c r="U14" s="226"/>
      <c r="W14" s="32">
        <v>12</v>
      </c>
      <c r="X14" s="34" t="s">
        <v>318</v>
      </c>
      <c r="Y14" s="34" t="s">
        <v>150</v>
      </c>
      <c r="Z14" s="47" t="s">
        <v>150</v>
      </c>
      <c r="AA14" s="22"/>
    </row>
    <row r="15" spans="1:27" ht="24.75" customHeight="1">
      <c r="A15" s="28">
        <v>2010</v>
      </c>
      <c r="B15" s="29">
        <v>2</v>
      </c>
      <c r="C15" s="231" t="str">
        <f>IF(B15="","",LOOKUP(B15,$W$3:$W$21,$X$3:$X$21))</f>
        <v>Educación Plástica</v>
      </c>
      <c r="D15" s="232"/>
      <c r="E15" s="233"/>
      <c r="F15" s="29">
        <v>9</v>
      </c>
      <c r="G15" s="231" t="str">
        <f>IF(F15="","",LOOKUP(F15,$W$3:$W$21,$X$3:$X$21))</f>
        <v>Didáctica de la Matemática</v>
      </c>
      <c r="H15" s="232"/>
      <c r="I15" s="233"/>
      <c r="J15" s="29">
        <v>6</v>
      </c>
      <c r="K15" s="231" t="str">
        <f>IF(J15="","",LOOKUP(J15,$W$3:$W$21,$X$3:$X$21))</f>
        <v>Psicol. del Des. y el Aprend. II</v>
      </c>
      <c r="L15" s="232"/>
      <c r="M15" s="233"/>
      <c r="N15" s="29">
        <v>8</v>
      </c>
      <c r="O15" s="231" t="str">
        <f>IF(N15="","",LOOKUP(N15,$W$3:$W$21,$X$3:$X$21))</f>
        <v>Didáctica de las Cs Sociales</v>
      </c>
      <c r="P15" s="232"/>
      <c r="Q15" s="233"/>
      <c r="R15" s="29">
        <v>11</v>
      </c>
      <c r="S15" s="231" t="str">
        <f>IF(R15="","",LOOKUP(R15,$W$3:$W$21,$X$3:$X$21))</f>
        <v>Cult, Comunicación y Educ.</v>
      </c>
      <c r="T15" s="232"/>
      <c r="U15" s="233"/>
      <c r="W15" s="32">
        <v>13</v>
      </c>
      <c r="X15" s="34" t="s">
        <v>318</v>
      </c>
      <c r="Y15" s="34" t="s">
        <v>100</v>
      </c>
      <c r="Z15" s="47" t="s">
        <v>100</v>
      </c>
      <c r="AA15" s="22"/>
    </row>
    <row r="16" spans="1:27" ht="15" customHeight="1">
      <c r="A16" s="37"/>
      <c r="B16" s="228" t="str">
        <f>IF(B15="","",LOOKUP(B15,$W$3:$W$21,$Y$3:$Y$21))</f>
        <v>Marcos Marisu</v>
      </c>
      <c r="C16" s="223"/>
      <c r="D16" s="223"/>
      <c r="E16" s="229"/>
      <c r="F16" s="228" t="str">
        <f>IF(F15="","",LOOKUP(F15,$W$3:$W$21,$Y$3:$Y$21))</f>
        <v>Pagano Roxana</v>
      </c>
      <c r="G16" s="223"/>
      <c r="H16" s="223"/>
      <c r="I16" s="229"/>
      <c r="J16" s="228" t="str">
        <f>IF(J15="","",LOOKUP(J15,$W$3:$W$21,$Y$3:$Y$21))</f>
        <v>Almeyra Cecilia</v>
      </c>
      <c r="K16" s="223"/>
      <c r="L16" s="223"/>
      <c r="M16" s="229"/>
      <c r="N16" s="228" t="str">
        <f>IF(N15="","",LOOKUP(N15,$W$3:$W$21,$Y$3:$Y$21))</f>
        <v>Romero Patricia</v>
      </c>
      <c r="O16" s="223"/>
      <c r="P16" s="223"/>
      <c r="Q16" s="229"/>
      <c r="R16" s="228" t="str">
        <f>IF(R15="","",LOOKUP(R15,$W$3:$W$21,$Y$3:$Y$21))</f>
        <v>Miglioranza Nora</v>
      </c>
      <c r="S16" s="223"/>
      <c r="T16" s="223"/>
      <c r="U16" s="229"/>
      <c r="W16" s="25"/>
      <c r="X16" s="35"/>
      <c r="Y16" s="34"/>
      <c r="Z16" s="34"/>
      <c r="AA16" s="22"/>
    </row>
    <row r="17" spans="1:27" ht="15" customHeight="1" thickBot="1">
      <c r="A17" s="28">
        <v>2110</v>
      </c>
      <c r="B17" s="224" t="str">
        <f>IF(B15="","",IF(LOOKUP(B15,$W$3:$W$21,$Z$3:$Z$21)="","---",LOOKUP(B15,$W$3:$W$21,$Z$3:$Z$21)))</f>
        <v>Marcos Marisu</v>
      </c>
      <c r="C17" s="225"/>
      <c r="D17" s="225"/>
      <c r="E17" s="226"/>
      <c r="F17" s="224" t="str">
        <f>IF(F15="","",IF(LOOKUP(F15,$W$3:$W$21,$Z$3:$Z$21)="","---",LOOKUP(F15,$W$3:$W$21,$Z$3:$Z$21)))</f>
        <v>Pagano Roxana</v>
      </c>
      <c r="G17" s="225"/>
      <c r="H17" s="225"/>
      <c r="I17" s="226"/>
      <c r="J17" s="224" t="str">
        <f>IF(J15="","",IF(LOOKUP(J15,$W$3:$W$21,$Z$3:$Z$21)="","---",LOOKUP(J15,$W$3:$W$21,$Z$3:$Z$21)))</f>
        <v>Jarabo Silvia</v>
      </c>
      <c r="K17" s="225"/>
      <c r="L17" s="225"/>
      <c r="M17" s="226"/>
      <c r="N17" s="224" t="str">
        <f>IF(N15="","",IF(LOOKUP(N15,$W$3:$W$21,$Z$3:$Z$21)="","---",LOOKUP(N15,$W$3:$W$21,$Z$3:$Z$21)))</f>
        <v>Romero Patricia</v>
      </c>
      <c r="O17" s="225"/>
      <c r="P17" s="225"/>
      <c r="Q17" s="226"/>
      <c r="R17" s="224" t="str">
        <f>IF(R15="","",IF(LOOKUP(R15,$W$3:$W$21,$Z$3:$Z$21)="","---",LOOKUP(R15,$W$3:$W$21,$Z$3:$Z$21)))</f>
        <v>Miglioranza Nora</v>
      </c>
      <c r="S17" s="225"/>
      <c r="T17" s="225"/>
      <c r="U17" s="226"/>
      <c r="W17" s="25"/>
      <c r="X17" s="35"/>
      <c r="Y17" s="34"/>
      <c r="Z17" s="34"/>
      <c r="AA17" s="22"/>
    </row>
    <row r="18" spans="1:27" ht="21.75" customHeight="1">
      <c r="A18" s="28">
        <v>2110</v>
      </c>
      <c r="B18" s="31">
        <v>2</v>
      </c>
      <c r="C18" s="231" t="str">
        <f>IF(B18="","",LOOKUP(B18,$W$3:$W$21,$X$3:$X$21))</f>
        <v>Educación Plástica</v>
      </c>
      <c r="D18" s="232"/>
      <c r="E18" s="233"/>
      <c r="F18" s="29">
        <v>9</v>
      </c>
      <c r="G18" s="231" t="str">
        <f>IF(F18="","",LOOKUP(F18,$W$3:$W$21,$X$3:$X$21))</f>
        <v>Didáctica de la Matemática</v>
      </c>
      <c r="H18" s="232"/>
      <c r="I18" s="233"/>
      <c r="J18" s="29">
        <v>6</v>
      </c>
      <c r="K18" s="231" t="str">
        <f>IF(J18="","",LOOKUP(J18,$W$3:$W$21,$X$3:$X$21))</f>
        <v>Psicol. del Des. y el Aprend. II</v>
      </c>
      <c r="L18" s="232"/>
      <c r="M18" s="233"/>
      <c r="N18" s="29">
        <v>8</v>
      </c>
      <c r="O18" s="231" t="str">
        <f>IF(N18="","",LOOKUP(N18,$W$3:$W$21,$X$3:$X$21))</f>
        <v>Didáctica de las Cs Sociales</v>
      </c>
      <c r="P18" s="232"/>
      <c r="Q18" s="233"/>
      <c r="R18" s="29">
        <v>10</v>
      </c>
      <c r="S18" s="231" t="str">
        <f>IF(R18="","",LOOKUP(R18,$W$3:$W$21,$X$3:$X$21))</f>
        <v>T.F.O.</v>
      </c>
      <c r="T18" s="232"/>
      <c r="U18" s="233"/>
      <c r="W18" s="25"/>
      <c r="X18" s="35"/>
      <c r="Y18" s="34"/>
      <c r="Z18" s="34"/>
      <c r="AA18" s="22"/>
    </row>
    <row r="19" spans="1:27" ht="15" customHeight="1">
      <c r="A19" s="37"/>
      <c r="B19" s="228" t="str">
        <f>IF(B18="","",LOOKUP(B18,$W$3:$W$21,$Y$3:$Y$21))</f>
        <v>Marcos Marisu</v>
      </c>
      <c r="C19" s="223"/>
      <c r="D19" s="223"/>
      <c r="E19" s="229"/>
      <c r="F19" s="228" t="str">
        <f>IF(F18="","",LOOKUP(F18,$W$3:$W$21,$Y$3:$Y$21))</f>
        <v>Pagano Roxana</v>
      </c>
      <c r="G19" s="223"/>
      <c r="H19" s="223"/>
      <c r="I19" s="229"/>
      <c r="J19" s="228" t="str">
        <f>IF(J18="","",LOOKUP(J18,$W$3:$W$21,$Y$3:$Y$21))</f>
        <v>Almeyra Cecilia</v>
      </c>
      <c r="K19" s="223"/>
      <c r="L19" s="223"/>
      <c r="M19" s="229"/>
      <c r="N19" s="228" t="str">
        <f>IF(N18="","",LOOKUP(N18,$W$3:$W$21,$Y$3:$Y$21))</f>
        <v>Romero Patricia</v>
      </c>
      <c r="O19" s="223"/>
      <c r="P19" s="223"/>
      <c r="Q19" s="229"/>
      <c r="R19" s="228" t="str">
        <f>IF(R18="","",LOOKUP(R18,$W$3:$W$21,$Y$3:$Y$21))</f>
        <v>Maisonavo Alejandra</v>
      </c>
      <c r="S19" s="223"/>
      <c r="T19" s="223"/>
      <c r="U19" s="229"/>
      <c r="W19" s="25"/>
      <c r="X19" s="46"/>
      <c r="Y19" s="47"/>
      <c r="Z19" s="47"/>
      <c r="AA19" s="22"/>
    </row>
    <row r="20" spans="1:27" ht="15" customHeight="1" thickBot="1">
      <c r="A20" s="28">
        <v>2210</v>
      </c>
      <c r="B20" s="224" t="str">
        <f>IF(B18="","",IF(LOOKUP(B18,$W$3:$W$21,$Z$3:$Z$21)="","---",LOOKUP(B18,$W$3:$W$21,$Z$3:$Z$21)))</f>
        <v>Marcos Marisu</v>
      </c>
      <c r="C20" s="225"/>
      <c r="D20" s="225"/>
      <c r="E20" s="226"/>
      <c r="F20" s="224" t="str">
        <f>IF(F18="","",IF(LOOKUP(F18,$W$3:$W$21,$Z$3:$Z$21)="","---",LOOKUP(F18,$W$3:$W$21,$Z$3:$Z$21)))</f>
        <v>Pagano Roxana</v>
      </c>
      <c r="G20" s="225"/>
      <c r="H20" s="225"/>
      <c r="I20" s="226"/>
      <c r="J20" s="224" t="str">
        <f>IF(J18="","",IF(LOOKUP(J18,$W$3:$W$21,$Z$3:$Z$21)="","---",LOOKUP(J18,$W$3:$W$21,$Z$3:$Z$21)))</f>
        <v>Jarabo Silvia</v>
      </c>
      <c r="K20" s="225"/>
      <c r="L20" s="225"/>
      <c r="M20" s="226"/>
      <c r="N20" s="224" t="str">
        <f>IF(N18="","",IF(LOOKUP(N18,$W$3:$W$21,$Z$3:$Z$21)="","---",LOOKUP(N18,$W$3:$W$21,$Z$3:$Z$21)))</f>
        <v>Romero Patricia</v>
      </c>
      <c r="O20" s="225"/>
      <c r="P20" s="225"/>
      <c r="Q20" s="226"/>
      <c r="R20" s="224" t="str">
        <f>IF(R18="","",IF(LOOKUP(R18,$W$3:$W$21,$Z$3:$Z$21)="","---",LOOKUP(R18,$W$3:$W$21,$Z$3:$Z$21)))</f>
        <v>Maisonavo Alejandra</v>
      </c>
      <c r="S20" s="225"/>
      <c r="T20" s="225"/>
      <c r="U20" s="226"/>
      <c r="W20" s="25"/>
      <c r="X20" s="46"/>
      <c r="Y20" s="47"/>
      <c r="Z20" s="47"/>
      <c r="AA20" s="22"/>
    </row>
    <row r="21" spans="1:27" ht="15" customHeight="1">
      <c r="B21" s="48"/>
      <c r="C21" s="48"/>
      <c r="D21" s="48"/>
      <c r="E21" s="49"/>
      <c r="F21" s="49"/>
      <c r="G21" s="49"/>
      <c r="H21" s="49"/>
      <c r="I21" s="49"/>
      <c r="J21" s="49"/>
      <c r="K21" s="49"/>
      <c r="L21" s="49"/>
      <c r="M21" s="49"/>
      <c r="N21" s="49"/>
      <c r="O21" s="49"/>
      <c r="P21" s="49"/>
      <c r="Q21" s="50"/>
      <c r="R21" s="50"/>
      <c r="S21" s="50"/>
      <c r="T21" s="50"/>
      <c r="U21" s="50"/>
      <c r="W21" s="25"/>
      <c r="X21" s="46"/>
      <c r="Y21" s="47"/>
      <c r="Z21" s="47"/>
      <c r="AA21" s="22"/>
    </row>
    <row r="22" spans="1:27" ht="12.75" customHeight="1"/>
    <row r="23" spans="1:27" ht="12.75" customHeight="1"/>
    <row r="24" spans="1:27" ht="12.75" customHeight="1"/>
    <row r="25" spans="1:27" ht="12.75" customHeight="1"/>
    <row r="26" spans="1:27" ht="12.75" customHeight="1"/>
    <row r="27" spans="1:27" ht="12.75" customHeight="1"/>
    <row r="28" spans="1:27" ht="12.75" customHeight="1"/>
    <row r="29" spans="1:27" ht="12.75" customHeight="1"/>
    <row r="30" spans="1:27" ht="12.75" customHeight="1"/>
    <row r="31" spans="1:27" ht="12.75" customHeight="1"/>
    <row r="32" spans="1:27"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row r="186" ht="12.75"/>
    <row r="187" ht="12.75"/>
    <row r="188" ht="12.75"/>
    <row r="189" ht="12.75"/>
    <row r="190" ht="12.75"/>
    <row r="191" ht="12.75"/>
    <row r="192" ht="12.75"/>
    <row r="193" ht="12.75"/>
    <row r="194" ht="12.75"/>
    <row r="195" ht="12.75"/>
    <row r="196" ht="12.75"/>
    <row r="197" ht="12.75"/>
    <row r="198" ht="12.75"/>
    <row r="199" ht="12.75"/>
    <row r="200" ht="12.75"/>
    <row r="201" ht="12.75"/>
    <row r="202" ht="12.75"/>
    <row r="203" ht="12.75"/>
    <row r="204" ht="12.75"/>
    <row r="205" ht="12.75"/>
    <row r="206" ht="12.75"/>
    <row r="207" ht="12.75"/>
    <row r="208" ht="12.75"/>
    <row r="209" ht="12.75"/>
    <row r="210" ht="12.75"/>
    <row r="211" ht="12.75"/>
    <row r="212" ht="12.75"/>
    <row r="213" ht="12.75"/>
    <row r="214" ht="12.75"/>
    <row r="215" ht="12.75"/>
    <row r="216" ht="12.75"/>
    <row r="217" ht="12.75"/>
    <row r="218" ht="12.75"/>
    <row r="219" ht="12.75"/>
    <row r="220" ht="12.75"/>
    <row r="221" ht="12.75"/>
    <row r="222" ht="12.75"/>
    <row r="223" ht="12.75"/>
    <row r="224" ht="12.75"/>
    <row r="225" ht="12.75"/>
    <row r="226" ht="12.75"/>
    <row r="227" ht="12.75"/>
    <row r="228" ht="12.75"/>
    <row r="229" ht="12.75"/>
    <row r="230" ht="12.75"/>
    <row r="231" ht="12.75"/>
    <row r="232" ht="12.75"/>
    <row r="233" ht="12.75"/>
    <row r="234" ht="12.75"/>
    <row r="235" ht="12.75"/>
    <row r="236" ht="12.75"/>
    <row r="237" ht="12.75"/>
    <row r="238" ht="12.75"/>
    <row r="239" ht="12.75"/>
    <row r="240" ht="12.75"/>
    <row r="241" ht="12.75"/>
    <row r="242" ht="12.75"/>
    <row r="243" ht="12.75"/>
    <row r="244" ht="12.75"/>
    <row r="245" ht="12.75"/>
    <row r="246" ht="12.75"/>
    <row r="247" ht="12.75"/>
    <row r="248" ht="12.75"/>
    <row r="249" ht="12.75"/>
    <row r="250" ht="12.75"/>
    <row r="251" ht="12.75"/>
    <row r="252" ht="12.75"/>
    <row r="253" ht="12.75"/>
    <row r="254" ht="12.75"/>
    <row r="255" ht="12.75"/>
    <row r="256" ht="12.75"/>
    <row r="257" ht="12.75"/>
    <row r="258" ht="12.75"/>
    <row r="259" ht="12.75"/>
    <row r="260" ht="12.75"/>
    <row r="261" ht="12.75"/>
    <row r="262" ht="12.75"/>
    <row r="263" ht="12.75"/>
    <row r="264" ht="12.75"/>
    <row r="265" ht="12.75"/>
    <row r="266" ht="12.75"/>
    <row r="267" ht="12.75"/>
    <row r="268" ht="12.75"/>
    <row r="269" ht="12.75"/>
    <row r="270" ht="12.75"/>
    <row r="271" ht="12.75"/>
    <row r="272" ht="12.75"/>
    <row r="273" ht="12.75"/>
    <row r="274" ht="12.75"/>
    <row r="275" ht="12.75"/>
    <row r="276" ht="12.75"/>
    <row r="277" ht="12.75"/>
    <row r="278" ht="12.75"/>
    <row r="279" ht="12.75"/>
    <row r="280" ht="12.75"/>
    <row r="281" ht="12.75"/>
    <row r="282" ht="12.75"/>
    <row r="283" ht="12.75"/>
    <row r="284" ht="12.75"/>
    <row r="285" ht="12.75"/>
    <row r="286" ht="12.75"/>
    <row r="287" ht="12.75"/>
    <row r="288" ht="12.75"/>
    <row r="289" ht="12.75"/>
    <row r="290" ht="12.75"/>
    <row r="291" ht="12.75"/>
    <row r="292" ht="12.75"/>
    <row r="293" ht="12.75"/>
    <row r="294" ht="12.75"/>
    <row r="295" ht="12.75"/>
    <row r="296" ht="12.75"/>
    <row r="297" ht="12.75"/>
    <row r="298" ht="12.75"/>
    <row r="299" ht="12.75"/>
    <row r="300" ht="12.75"/>
    <row r="301" ht="12.75"/>
    <row r="302" ht="12.75"/>
    <row r="303" ht="12.75"/>
    <row r="304" ht="12.75"/>
    <row r="305" ht="12.75"/>
    <row r="306" ht="12.75"/>
    <row r="307" ht="12.75"/>
    <row r="308" ht="12.75"/>
    <row r="309" ht="12.75"/>
    <row r="310" ht="12.75"/>
    <row r="311" ht="12.75"/>
    <row r="312" ht="12.75"/>
    <row r="313" ht="12.75"/>
    <row r="314" ht="12.75"/>
    <row r="315" ht="12.75"/>
    <row r="316" ht="12.75"/>
    <row r="317" ht="12.75"/>
    <row r="318" ht="12.75"/>
    <row r="319" ht="12.75"/>
    <row r="320" ht="12.75"/>
    <row r="321" ht="12.75"/>
    <row r="322" ht="12.75"/>
    <row r="323" ht="12.75"/>
    <row r="324" ht="12.75"/>
    <row r="325" ht="12.75"/>
    <row r="326" ht="12.75"/>
    <row r="327" ht="12.75"/>
    <row r="328" ht="12.75"/>
    <row r="329" ht="12.75"/>
    <row r="330" ht="12.75"/>
    <row r="331" ht="12.75"/>
    <row r="332" ht="12.75"/>
    <row r="333" ht="12.75"/>
    <row r="334" ht="12.75"/>
    <row r="335" ht="12.75"/>
    <row r="336" ht="12.75"/>
    <row r="337" ht="12.75"/>
    <row r="338" ht="12.75"/>
    <row r="339" ht="12.75"/>
    <row r="340" ht="12.75"/>
    <row r="341" ht="12.75"/>
    <row r="342" ht="12.75"/>
    <row r="343" ht="12.75"/>
    <row r="344" ht="12.75"/>
    <row r="345" ht="12.75"/>
    <row r="346" ht="12.75"/>
    <row r="347" ht="12.75"/>
    <row r="348" ht="12.75"/>
    <row r="349" ht="12.75"/>
    <row r="350" ht="12.75"/>
    <row r="351" ht="12.75"/>
    <row r="352" ht="12.75"/>
    <row r="353" ht="12.75"/>
    <row r="354" ht="12.75"/>
    <row r="355" ht="12.75"/>
    <row r="356" ht="12.75"/>
    <row r="357" ht="12.75"/>
    <row r="358" ht="12.75"/>
    <row r="359" ht="12.75"/>
    <row r="360" ht="12.75"/>
    <row r="361" ht="12.75"/>
    <row r="362" ht="12.75"/>
    <row r="363" ht="12.75"/>
    <row r="364" ht="12.75"/>
    <row r="365" ht="12.75"/>
    <row r="366" ht="12.75"/>
    <row r="367" ht="12.75"/>
    <row r="368" ht="12.75"/>
    <row r="369" ht="12.75"/>
    <row r="370" ht="12.75"/>
    <row r="371" ht="12.75"/>
    <row r="372" ht="12.75"/>
    <row r="373" ht="12.75"/>
    <row r="374" ht="12.75"/>
    <row r="375" ht="12.75"/>
    <row r="376" ht="12.75"/>
    <row r="377" ht="12.75"/>
    <row r="378" ht="12.75"/>
    <row r="379" ht="12.75"/>
    <row r="380" ht="12.75"/>
    <row r="381" ht="12.75"/>
    <row r="382" ht="12.75"/>
    <row r="383" ht="12.75"/>
    <row r="384" ht="12.75"/>
    <row r="385" ht="12.75"/>
    <row r="386" ht="12.75"/>
    <row r="387" ht="12.75"/>
    <row r="388" ht="12.75"/>
    <row r="389" ht="12.75"/>
    <row r="390" ht="12.75"/>
    <row r="391" ht="12.75"/>
    <row r="392" ht="12.75"/>
    <row r="393" ht="12.75"/>
    <row r="394" ht="12.75"/>
    <row r="395" ht="12.75"/>
    <row r="396" ht="12.75"/>
    <row r="397" ht="12.75"/>
    <row r="398" ht="12.75"/>
    <row r="399" ht="12.75"/>
    <row r="400" ht="12.75"/>
    <row r="401" ht="12.75"/>
    <row r="402" ht="12.75"/>
    <row r="403" ht="12.75"/>
    <row r="404" ht="12.75"/>
    <row r="405" ht="12.75"/>
    <row r="406" ht="12.75"/>
    <row r="407" ht="12.75"/>
    <row r="408" ht="12.75"/>
    <row r="409" ht="12.75"/>
    <row r="410" ht="12.75"/>
    <row r="411" ht="12.75"/>
    <row r="412" ht="12.75"/>
    <row r="413" ht="12.75"/>
    <row r="414" ht="12.75"/>
    <row r="415" ht="12.75"/>
    <row r="416" ht="12.75"/>
    <row r="417" ht="12.75"/>
    <row r="418" ht="12.75"/>
    <row r="419" ht="12.75"/>
    <row r="420" ht="12.75"/>
    <row r="421" ht="12.75"/>
    <row r="422" ht="12.75"/>
    <row r="423" ht="12.75"/>
    <row r="424" ht="12.75"/>
    <row r="425" ht="12.75"/>
    <row r="426" ht="12.75"/>
    <row r="427" ht="12.75"/>
    <row r="428" ht="12.75"/>
    <row r="429" ht="12.75"/>
    <row r="430" ht="12.75"/>
    <row r="431" ht="12.75"/>
    <row r="432" ht="12.75"/>
    <row r="433" ht="12.75"/>
    <row r="434" ht="12.75"/>
    <row r="435" ht="12.75"/>
    <row r="436" ht="12.75"/>
    <row r="437" ht="12.75"/>
    <row r="438" ht="12.75"/>
    <row r="439" ht="12.75"/>
    <row r="440" ht="12.75"/>
    <row r="441" ht="12.75"/>
    <row r="442" ht="12.75"/>
    <row r="443" ht="12.75"/>
    <row r="444" ht="12.75"/>
    <row r="445" ht="12.75"/>
    <row r="446" ht="12.75"/>
    <row r="447" ht="12.75"/>
    <row r="448" ht="12.75"/>
    <row r="449" ht="12.75"/>
    <row r="450" ht="12.75"/>
    <row r="451" ht="12.75"/>
    <row r="452" ht="12.75"/>
    <row r="453" ht="12.75"/>
    <row r="454" ht="12.75"/>
    <row r="455" ht="12.75"/>
    <row r="456" ht="12.75"/>
    <row r="457" ht="12.75"/>
    <row r="458" ht="12.75"/>
    <row r="459" ht="12.75"/>
    <row r="460" ht="12.75"/>
    <row r="461" ht="12.75"/>
    <row r="462" ht="12.75"/>
    <row r="463" ht="12.75"/>
    <row r="464" ht="12.75"/>
    <row r="465" ht="12.75"/>
    <row r="466" ht="12.75"/>
    <row r="467" ht="12.75"/>
    <row r="468" ht="12.75"/>
    <row r="469" ht="12.75"/>
    <row r="470" ht="12.75"/>
    <row r="471" ht="12.75"/>
    <row r="472" ht="12.75"/>
    <row r="473" ht="12.75"/>
    <row r="474" ht="12.75"/>
    <row r="475" ht="12.75"/>
    <row r="476" ht="12.75"/>
    <row r="477" ht="12.75"/>
    <row r="478" ht="12.75"/>
    <row r="479" ht="12.75"/>
    <row r="480" ht="12.75"/>
    <row r="481" ht="12.75"/>
    <row r="482" ht="12.75"/>
    <row r="483" ht="12.75"/>
    <row r="484" ht="12.75"/>
    <row r="485" ht="12.75"/>
    <row r="486" ht="12.75"/>
    <row r="487" ht="12.75"/>
    <row r="488" ht="12.75"/>
    <row r="489" ht="12.75"/>
    <row r="490" ht="12.75"/>
    <row r="491" ht="12.75"/>
    <row r="492" ht="12.75"/>
    <row r="493" ht="12.75"/>
    <row r="494" ht="12.75"/>
    <row r="495" ht="12.75"/>
    <row r="496" ht="12.75"/>
    <row r="497" ht="12.75"/>
    <row r="498" ht="12.75"/>
    <row r="499" ht="12.75"/>
    <row r="500" ht="12.75"/>
    <row r="501" ht="12.75"/>
    <row r="502" ht="12.75"/>
    <row r="503" ht="12.75"/>
    <row r="504" ht="12.75"/>
    <row r="505" ht="12.75"/>
    <row r="506" ht="12.75"/>
    <row r="507" ht="12.75"/>
    <row r="508" ht="12.75"/>
    <row r="509" ht="12.75"/>
    <row r="510" ht="12.75"/>
    <row r="511" ht="12.75"/>
    <row r="512" ht="12.75"/>
    <row r="513" ht="12.75"/>
    <row r="514" ht="12.75"/>
    <row r="515" ht="12.75"/>
    <row r="516" ht="12.75"/>
    <row r="517" ht="12.75"/>
    <row r="518" ht="12.75"/>
    <row r="519" ht="12.75"/>
    <row r="520" ht="12.75"/>
    <row r="521" ht="12.75"/>
    <row r="522" ht="12.75"/>
    <row r="523" ht="12.75"/>
    <row r="524" ht="12.75"/>
    <row r="525" ht="12.75"/>
    <row r="526" ht="12.75"/>
    <row r="527" ht="12.75"/>
    <row r="528" ht="12.75"/>
    <row r="529" ht="12.75"/>
    <row r="530" ht="12.75"/>
    <row r="531" ht="12.75"/>
    <row r="532" ht="12.75"/>
    <row r="533" ht="12.75"/>
    <row r="534" ht="12.75"/>
    <row r="535" ht="12.75"/>
    <row r="536" ht="12.75"/>
    <row r="537" ht="12.75"/>
    <row r="538" ht="12.75"/>
    <row r="539" ht="12.75"/>
    <row r="540" ht="12.75"/>
    <row r="541" ht="12.75"/>
    <row r="542" ht="12.75"/>
    <row r="543" ht="12.75"/>
    <row r="544" ht="12.75"/>
    <row r="545" ht="12.75"/>
    <row r="546" ht="12.75"/>
    <row r="547" ht="12.75"/>
    <row r="548" ht="12.75"/>
    <row r="549" ht="12.75"/>
    <row r="550" ht="12.75"/>
    <row r="551" ht="12.75"/>
    <row r="552" ht="12.75"/>
    <row r="553" ht="12.75"/>
    <row r="554" ht="12.75"/>
    <row r="555" ht="12.75"/>
    <row r="556" ht="12.75"/>
    <row r="557" ht="12.75"/>
    <row r="558" ht="12.75"/>
    <row r="559" ht="12.75"/>
    <row r="560" ht="12.75"/>
    <row r="561" ht="12.75"/>
    <row r="562" ht="12.75"/>
    <row r="563" ht="12.75"/>
    <row r="564" ht="12.75"/>
    <row r="565" ht="12.75"/>
    <row r="566" ht="12.75"/>
    <row r="567" ht="12.75"/>
    <row r="568" ht="12.75"/>
    <row r="569" ht="12.75"/>
    <row r="570" ht="12.75"/>
    <row r="571" ht="12.75"/>
    <row r="572" ht="12.75"/>
    <row r="573" ht="12.75"/>
    <row r="574" ht="12.75"/>
    <row r="575" ht="12.75"/>
    <row r="576" ht="12.75"/>
    <row r="577" ht="12.75"/>
    <row r="578" ht="12.75"/>
    <row r="579" ht="12.75"/>
    <row r="580" ht="12.75"/>
    <row r="581" ht="12.75"/>
    <row r="582" ht="12.75"/>
    <row r="583" ht="12.75"/>
    <row r="584" ht="12.75"/>
    <row r="585" ht="12.75"/>
    <row r="586" ht="12.75"/>
    <row r="587" ht="12.75"/>
    <row r="588" ht="12.75"/>
    <row r="589" ht="12.75"/>
    <row r="590" ht="12.75"/>
    <row r="591" ht="12.75"/>
    <row r="592" ht="12.75"/>
    <row r="593" ht="12.75"/>
    <row r="594" ht="12.75"/>
    <row r="595" ht="12.75"/>
    <row r="596" ht="12.75"/>
    <row r="597" ht="12.75"/>
    <row r="598" ht="12.75"/>
    <row r="599" ht="12.75"/>
    <row r="600" ht="12.75"/>
    <row r="601" ht="12.75"/>
    <row r="602" ht="12.75"/>
    <row r="603" ht="12.75"/>
    <row r="604" ht="12.75"/>
    <row r="605" ht="12.75"/>
    <row r="606" ht="12.75"/>
    <row r="607" ht="12.75"/>
    <row r="608" ht="12.75"/>
    <row r="609" ht="12.75"/>
    <row r="610" ht="12.75"/>
    <row r="611" ht="12.75"/>
    <row r="612" ht="12.75"/>
    <row r="613" ht="12.75"/>
    <row r="614" ht="12.75"/>
    <row r="615" ht="12.75"/>
    <row r="616" ht="12.75"/>
    <row r="617" ht="12.75"/>
    <row r="618" ht="12.75"/>
    <row r="619" ht="12.75"/>
    <row r="620" ht="12.75"/>
    <row r="621" ht="12.75"/>
    <row r="622" ht="12.75"/>
    <row r="623" ht="12.75"/>
    <row r="624" ht="12.75"/>
    <row r="625" ht="12.75"/>
    <row r="626" ht="12.75"/>
    <row r="627" ht="12.75"/>
    <row r="628" ht="12.75"/>
    <row r="629" ht="12.75"/>
    <row r="630" ht="12.75"/>
    <row r="631" ht="12.75"/>
    <row r="632" ht="12.75"/>
    <row r="633" ht="12.75"/>
    <row r="634" ht="12.75"/>
    <row r="635" ht="12.75"/>
    <row r="636" ht="12.75"/>
    <row r="637" ht="12.75"/>
    <row r="638" ht="12.75"/>
    <row r="639" ht="12.75"/>
    <row r="640" ht="12.75"/>
    <row r="641" ht="12.75"/>
    <row r="642" ht="12.75"/>
    <row r="643" ht="12.75"/>
    <row r="644" ht="12.75"/>
    <row r="645" ht="12.75"/>
    <row r="646" ht="12.75"/>
    <row r="647" ht="12.75"/>
    <row r="648" ht="12.75"/>
    <row r="649" ht="12.75"/>
    <row r="650" ht="12.75"/>
    <row r="651" ht="12.75"/>
    <row r="652" ht="12.75"/>
    <row r="653" ht="12.75"/>
    <row r="654" ht="12.75"/>
    <row r="655" ht="12.75"/>
    <row r="656" ht="12.75"/>
    <row r="657" ht="12.75"/>
    <row r="658" ht="12.75"/>
    <row r="659" ht="12.75"/>
    <row r="660" ht="12.75"/>
    <row r="661" ht="12.75"/>
    <row r="662" ht="12.75"/>
    <row r="663" ht="12.75"/>
    <row r="664" ht="12.75"/>
    <row r="665" ht="12.75"/>
    <row r="666" ht="12.75"/>
    <row r="667" ht="12.75"/>
    <row r="668" ht="12.75"/>
    <row r="669" ht="12.75"/>
    <row r="670" ht="12.75"/>
    <row r="671" ht="12.75"/>
    <row r="672" ht="12.75"/>
    <row r="673" ht="12.75"/>
    <row r="674" ht="12.75"/>
    <row r="675" ht="12.75"/>
    <row r="676" ht="12.75"/>
    <row r="677" ht="12.75"/>
    <row r="678" ht="12.75"/>
    <row r="679" ht="12.75"/>
    <row r="680" ht="12.75"/>
    <row r="681" ht="12.75"/>
    <row r="682" ht="12.75"/>
    <row r="683" ht="12.75"/>
    <row r="684" ht="12.75"/>
    <row r="685" ht="12.75"/>
    <row r="686" ht="12.75"/>
    <row r="687" ht="12.75"/>
    <row r="688" ht="12.75"/>
    <row r="689" ht="12.75"/>
    <row r="690" ht="12.75"/>
    <row r="691" ht="12.75"/>
    <row r="692" ht="12.75"/>
    <row r="693" ht="12.75"/>
    <row r="694" ht="12.75"/>
    <row r="695" ht="12.75"/>
    <row r="696" ht="12.75"/>
    <row r="697" ht="12.75"/>
    <row r="698" ht="12.75"/>
    <row r="699" ht="12.75"/>
    <row r="700" ht="12.75"/>
    <row r="701" ht="12.75"/>
    <row r="702" ht="12.75"/>
    <row r="703" ht="12.75"/>
    <row r="704" ht="12.75"/>
    <row r="705" ht="12.75"/>
    <row r="706" ht="12.75"/>
    <row r="707" ht="12.75"/>
    <row r="708" ht="12.75"/>
    <row r="709" ht="12.75"/>
    <row r="710" ht="12.75"/>
    <row r="711" ht="12.75"/>
    <row r="712" ht="12.75"/>
    <row r="713" ht="12.75"/>
    <row r="714" ht="12.75"/>
    <row r="715" ht="12.75"/>
    <row r="716" ht="12.75"/>
    <row r="717" ht="12.75"/>
    <row r="718" ht="12.75"/>
    <row r="719" ht="12.75"/>
    <row r="720" ht="12.75"/>
    <row r="721" ht="12.75"/>
    <row r="722" ht="12.75"/>
    <row r="723" ht="12.75"/>
    <row r="724" ht="12.75"/>
    <row r="725" ht="12.75"/>
    <row r="726" ht="12.75"/>
    <row r="727" ht="12.75"/>
    <row r="728" ht="12.75"/>
    <row r="729" ht="12.75"/>
    <row r="730" ht="12.75"/>
    <row r="731" ht="12.75"/>
    <row r="732" ht="12.75"/>
    <row r="733" ht="12.75"/>
    <row r="734" ht="12.75"/>
    <row r="735" ht="12.75"/>
    <row r="736" ht="12.75"/>
    <row r="737" ht="12.75"/>
    <row r="738" ht="12.75"/>
    <row r="739" ht="12.75"/>
    <row r="740" ht="12.75"/>
    <row r="741" ht="12.75"/>
    <row r="742" ht="12.75"/>
    <row r="743" ht="12.75"/>
    <row r="744" ht="12.75"/>
    <row r="745" ht="12.75"/>
    <row r="746" ht="12.75"/>
    <row r="747" ht="12.75"/>
    <row r="748" ht="12.75"/>
    <row r="749" ht="12.75"/>
    <row r="750" ht="12.75"/>
    <row r="751" ht="12.75"/>
    <row r="752" ht="12.75"/>
    <row r="753" ht="12.75"/>
    <row r="754" ht="12.75"/>
    <row r="755" ht="12.75"/>
    <row r="756" ht="12.75"/>
    <row r="757" ht="12.75"/>
    <row r="758" ht="12.75"/>
    <row r="759" ht="12.75"/>
    <row r="760" ht="12.75"/>
    <row r="761" ht="12.75"/>
    <row r="762" ht="12.75"/>
    <row r="763" ht="12.75"/>
    <row r="764" ht="12.75"/>
    <row r="765" ht="12.75"/>
    <row r="766" ht="12.75"/>
    <row r="767" ht="12.75"/>
    <row r="768" ht="12.75"/>
    <row r="769" ht="12.75"/>
    <row r="770" ht="12.75"/>
    <row r="771" ht="12.75"/>
    <row r="772" ht="12.75"/>
    <row r="773" ht="12.75"/>
    <row r="774" ht="12.75"/>
    <row r="775" ht="12.75"/>
    <row r="776" ht="12.75"/>
    <row r="777" ht="12.75"/>
    <row r="778" ht="12.75"/>
    <row r="779" ht="12.75"/>
    <row r="780" ht="12.75"/>
    <row r="781" ht="12.75"/>
    <row r="782" ht="12.75"/>
    <row r="783" ht="12.75"/>
    <row r="784" ht="12.75"/>
    <row r="785" ht="12.75"/>
    <row r="786" ht="12.75"/>
    <row r="787" ht="12.75"/>
    <row r="788" ht="12.75"/>
    <row r="789" ht="12.75"/>
    <row r="790" ht="12.75"/>
    <row r="791" ht="12.75"/>
    <row r="792" ht="12.75"/>
    <row r="793" ht="12.75"/>
    <row r="794" ht="12.75"/>
    <row r="795" ht="12.75"/>
    <row r="796" ht="12.75"/>
    <row r="797" ht="12.75"/>
    <row r="798" ht="12.75"/>
    <row r="799" ht="12.75"/>
    <row r="800" ht="12.75"/>
    <row r="801" ht="12.75"/>
    <row r="802" ht="12.75"/>
    <row r="803" ht="12.75"/>
    <row r="804" ht="12.75"/>
    <row r="805" ht="12.75"/>
    <row r="806" ht="12.75"/>
    <row r="807" ht="12.75"/>
    <row r="808" ht="12.75"/>
    <row r="809" ht="12.75"/>
    <row r="810" ht="12.75"/>
    <row r="811" ht="12.75"/>
    <row r="812" ht="12.75"/>
    <row r="813" ht="12.75"/>
    <row r="814" ht="12.75"/>
    <row r="815" ht="12.75"/>
    <row r="816" ht="12.75"/>
    <row r="817" ht="12.75"/>
    <row r="818" ht="12.75"/>
    <row r="819" ht="12.75"/>
    <row r="820" ht="12.75"/>
    <row r="821" ht="12.75"/>
    <row r="822" ht="12.75"/>
    <row r="823" ht="12.75"/>
    <row r="824" ht="12.75"/>
    <row r="825" ht="12.75"/>
    <row r="826" ht="12.75"/>
    <row r="827" ht="12.75"/>
    <row r="828" ht="12.75"/>
    <row r="829" ht="12.75"/>
    <row r="830" ht="12.75"/>
    <row r="831" ht="12.75"/>
    <row r="832" ht="12.75"/>
    <row r="833" ht="12.75"/>
    <row r="834" ht="12.75"/>
    <row r="835" ht="12.75"/>
    <row r="836" ht="12.75"/>
    <row r="837" ht="12.75"/>
    <row r="838" ht="12.75"/>
    <row r="839" ht="12.75"/>
    <row r="840" ht="12.75"/>
    <row r="841" ht="12.75"/>
    <row r="842" ht="12.75"/>
    <row r="843" ht="12.75"/>
    <row r="844" ht="12.75"/>
    <row r="845" ht="12.75"/>
    <row r="846" ht="12.75"/>
    <row r="847" ht="12.75"/>
    <row r="848" ht="12.75"/>
    <row r="849" ht="12.75"/>
    <row r="850" ht="12.75"/>
    <row r="851" ht="12.75"/>
    <row r="852" ht="12.75"/>
    <row r="853" ht="12.75"/>
    <row r="854" ht="12.75"/>
    <row r="855" ht="12.75"/>
    <row r="856" ht="12.75"/>
    <row r="857" ht="12.75"/>
    <row r="858" ht="12.75"/>
    <row r="859" ht="12.75"/>
    <row r="860" ht="12.75"/>
    <row r="861" ht="12.75"/>
    <row r="862" ht="12.75"/>
    <row r="863" ht="12.75"/>
    <row r="864" ht="12.75"/>
    <row r="865" ht="12.75"/>
    <row r="866" ht="12.75"/>
    <row r="867" ht="12.75"/>
    <row r="868" ht="12.75"/>
    <row r="869" ht="12.75"/>
    <row r="870" ht="12.75"/>
    <row r="871" ht="12.75"/>
    <row r="872" ht="12.75"/>
    <row r="873" ht="12.75"/>
    <row r="874" ht="12.75"/>
    <row r="875" ht="12.75"/>
    <row r="876" ht="12.75"/>
    <row r="877" ht="12.75"/>
    <row r="878" ht="12.75"/>
    <row r="879" ht="12.75"/>
    <row r="880" ht="12.75"/>
    <row r="881" ht="12.75"/>
    <row r="882" ht="12.75"/>
    <row r="883" ht="12.75"/>
    <row r="884" ht="12.75"/>
    <row r="885" ht="12.75"/>
    <row r="886" ht="12.75"/>
    <row r="887" ht="12.75"/>
    <row r="888" ht="12.75"/>
    <row r="889" ht="12.75"/>
    <row r="890" ht="12.75"/>
    <row r="891" ht="12.75"/>
    <row r="892" ht="12.75"/>
    <row r="893" ht="12.75"/>
    <row r="894" ht="12.75"/>
    <row r="895" ht="12.75"/>
    <row r="896" ht="12.75"/>
    <row r="897" ht="12.75"/>
    <row r="898" ht="12.75"/>
    <row r="899" ht="12.75"/>
    <row r="900" ht="12.75"/>
    <row r="901" ht="12.75"/>
    <row r="902" ht="12.75"/>
    <row r="903" ht="12.75"/>
    <row r="904" ht="12.75"/>
    <row r="905" ht="12.75"/>
    <row r="906" ht="12.75"/>
    <row r="907" ht="12.75"/>
    <row r="908" ht="12.75"/>
    <row r="909" ht="12.75"/>
    <row r="910" ht="12.75"/>
    <row r="911" ht="12.75"/>
    <row r="912" ht="12.75"/>
    <row r="913" ht="12.75"/>
    <row r="914" ht="12.75"/>
    <row r="915" ht="12.75"/>
    <row r="916" ht="12.75"/>
    <row r="917" ht="12.75"/>
    <row r="918" ht="12.75"/>
    <row r="919" ht="12.75"/>
    <row r="920" ht="12.75"/>
    <row r="921" ht="12.75"/>
    <row r="922" ht="12.75"/>
    <row r="923" ht="12.75"/>
    <row r="924" ht="12.75"/>
    <row r="925" ht="12.75"/>
    <row r="926" ht="12.75"/>
    <row r="927" ht="12.75"/>
    <row r="928" ht="12.75"/>
    <row r="929" ht="12.75"/>
    <row r="930" ht="12.75"/>
    <row r="931" ht="12.75"/>
    <row r="932" ht="12.75"/>
    <row r="933" ht="12.75"/>
    <row r="934" ht="12.75"/>
    <row r="935" ht="12.75"/>
    <row r="936" ht="12.75"/>
    <row r="937" ht="12.75"/>
    <row r="938" ht="12.75"/>
    <row r="939" ht="12.75"/>
    <row r="940" ht="12.75"/>
    <row r="941" ht="12.75"/>
    <row r="942" ht="12.75"/>
    <row r="943" ht="12.75"/>
    <row r="944" ht="12.75"/>
  </sheetData>
  <mergeCells count="96">
    <mergeCell ref="O9:Q9"/>
    <mergeCell ref="N10:Q10"/>
    <mergeCell ref="R10:U10"/>
    <mergeCell ref="N11:Q11"/>
    <mergeCell ref="R11:U11"/>
    <mergeCell ref="S9:U9"/>
    <mergeCell ref="C9:E9"/>
    <mergeCell ref="B10:E10"/>
    <mergeCell ref="F10:I10"/>
    <mergeCell ref="J10:M10"/>
    <mergeCell ref="B11:E11"/>
    <mergeCell ref="F11:I11"/>
    <mergeCell ref="J11:M11"/>
    <mergeCell ref="G9:I9"/>
    <mergeCell ref="K9:M9"/>
    <mergeCell ref="O15:Q15"/>
    <mergeCell ref="S15:U15"/>
    <mergeCell ref="J13:M13"/>
    <mergeCell ref="N13:Q13"/>
    <mergeCell ref="C12:E12"/>
    <mergeCell ref="G12:I12"/>
    <mergeCell ref="K12:M12"/>
    <mergeCell ref="O12:Q12"/>
    <mergeCell ref="B13:E13"/>
    <mergeCell ref="N14:Q14"/>
    <mergeCell ref="R14:U14"/>
    <mergeCell ref="S12:U12"/>
    <mergeCell ref="F13:I13"/>
    <mergeCell ref="R13:U13"/>
    <mergeCell ref="B17:E17"/>
    <mergeCell ref="F17:I17"/>
    <mergeCell ref="J17:M17"/>
    <mergeCell ref="N17:Q17"/>
    <mergeCell ref="R17:U17"/>
    <mergeCell ref="N20:Q20"/>
    <mergeCell ref="R20:U20"/>
    <mergeCell ref="C18:E18"/>
    <mergeCell ref="B19:E19"/>
    <mergeCell ref="F19:I19"/>
    <mergeCell ref="J19:M19"/>
    <mergeCell ref="B20:E20"/>
    <mergeCell ref="F20:I20"/>
    <mergeCell ref="J20:M20"/>
    <mergeCell ref="G18:I18"/>
    <mergeCell ref="S18:U18"/>
    <mergeCell ref="K18:M18"/>
    <mergeCell ref="O18:Q18"/>
    <mergeCell ref="N19:Q19"/>
    <mergeCell ref="R19:U19"/>
    <mergeCell ref="O3:Q3"/>
    <mergeCell ref="S3:U3"/>
    <mergeCell ref="R4:U4"/>
    <mergeCell ref="R5:U5"/>
    <mergeCell ref="O6:Q6"/>
    <mergeCell ref="S6:U6"/>
    <mergeCell ref="N4:Q4"/>
    <mergeCell ref="C1:U1"/>
    <mergeCell ref="B2:E2"/>
    <mergeCell ref="F2:I2"/>
    <mergeCell ref="J2:M2"/>
    <mergeCell ref="N2:Q2"/>
    <mergeCell ref="R2:U2"/>
    <mergeCell ref="C3:E3"/>
    <mergeCell ref="G3:I3"/>
    <mergeCell ref="K3:M3"/>
    <mergeCell ref="B4:E4"/>
    <mergeCell ref="F4:I4"/>
    <mergeCell ref="J4:M4"/>
    <mergeCell ref="B5:E5"/>
    <mergeCell ref="N5:Q5"/>
    <mergeCell ref="J7:M7"/>
    <mergeCell ref="N7:Q7"/>
    <mergeCell ref="R7:U7"/>
    <mergeCell ref="F5:I5"/>
    <mergeCell ref="J5:M5"/>
    <mergeCell ref="C6:E6"/>
    <mergeCell ref="G6:I6"/>
    <mergeCell ref="K6:M6"/>
    <mergeCell ref="B7:E7"/>
    <mergeCell ref="F7:I7"/>
    <mergeCell ref="R16:U16"/>
    <mergeCell ref="B8:E8"/>
    <mergeCell ref="F8:I8"/>
    <mergeCell ref="J8:M8"/>
    <mergeCell ref="N8:Q8"/>
    <mergeCell ref="R8:U8"/>
    <mergeCell ref="C15:E15"/>
    <mergeCell ref="G15:I15"/>
    <mergeCell ref="K15:M15"/>
    <mergeCell ref="B16:E16"/>
    <mergeCell ref="F16:I16"/>
    <mergeCell ref="J16:M16"/>
    <mergeCell ref="N16:Q16"/>
    <mergeCell ref="B14:E14"/>
    <mergeCell ref="F14:I14"/>
    <mergeCell ref="J14:M14"/>
  </mergeCells>
  <conditionalFormatting sqref="C3:E4 G3 K3 O3 S3 B4 F4 J4 N4 R4 C6:E6 G6 K6 O6 S6 B7 F7 J7 N7 R7 C9:E9 G9 K9 O9 S9 B10 F10 J10 N10 R10 G12 K12 O12 S12 B13 F13 J13 N13 R13 C15 G15 K15 O15 S15 B16 F16 J16 N16 R16 G18 K18 O18 S18 F19 J19 N19 R19 C18 B19">
    <cfRule type="cellIs" dxfId="632" priority="7" operator="equal">
      <formula>""</formula>
    </cfRule>
  </conditionalFormatting>
  <conditionalFormatting sqref="B3:B9">
    <cfRule type="cellIs" dxfId="631" priority="8" operator="equal">
      <formula>""</formula>
    </cfRule>
  </conditionalFormatting>
  <conditionalFormatting sqref="B15">
    <cfRule type="cellIs" dxfId="630" priority="9" operator="equal">
      <formula>""</formula>
    </cfRule>
  </conditionalFormatting>
  <conditionalFormatting sqref="B16 C15:E15">
    <cfRule type="cellIs" dxfId="629" priority="10" operator="equal">
      <formula>""</formula>
    </cfRule>
  </conditionalFormatting>
  <conditionalFormatting sqref="J8 N8 R8 B11 F11 J11 N11 R11 B14 F14 J14 N14 R14 B17 F17 J17 N17 R17 F20 J20 N20 R20 B20">
    <cfRule type="cellIs" dxfId="628" priority="11" operator="equal">
      <formula>""</formula>
    </cfRule>
  </conditionalFormatting>
  <conditionalFormatting sqref="J16 K15:M15">
    <cfRule type="cellIs" dxfId="627" priority="12" operator="equal">
      <formula>""</formula>
    </cfRule>
  </conditionalFormatting>
  <conditionalFormatting sqref="R5 R11">
    <cfRule type="cellIs" dxfId="626" priority="13" operator="equal">
      <formula>""</formula>
    </cfRule>
  </conditionalFormatting>
  <conditionalFormatting sqref="B5 B11">
    <cfRule type="cellIs" dxfId="625" priority="14" operator="equal">
      <formula>""</formula>
    </cfRule>
  </conditionalFormatting>
  <conditionalFormatting sqref="G3:I4 F4 G6:I6 G9:I9 F10">
    <cfRule type="cellIs" dxfId="624" priority="15" operator="equal">
      <formula>""</formula>
    </cfRule>
  </conditionalFormatting>
  <conditionalFormatting sqref="F3:F9">
    <cfRule type="cellIs" dxfId="623" priority="16" operator="equal">
      <formula>""</formula>
    </cfRule>
  </conditionalFormatting>
  <conditionalFormatting sqref="F5 F11">
    <cfRule type="cellIs" dxfId="622" priority="17" operator="equal">
      <formula>""</formula>
    </cfRule>
  </conditionalFormatting>
  <conditionalFormatting sqref="K3:M4 J4 K6:M6 K9:M9 J10">
    <cfRule type="cellIs" dxfId="621" priority="18" operator="equal">
      <formula>""</formula>
    </cfRule>
  </conditionalFormatting>
  <conditionalFormatting sqref="J3:J9 N8 R8 B11 F11 J11 N11 R11 B14 F14 J14 N14 R14 B17 F17 J17 N17 R17 F20 J20 N20 R20 B20">
    <cfRule type="cellIs" dxfId="620" priority="19" operator="equal">
      <formula>""</formula>
    </cfRule>
  </conditionalFormatting>
  <conditionalFormatting sqref="J5 J11">
    <cfRule type="cellIs" dxfId="619" priority="20" operator="equal">
      <formula>""</formula>
    </cfRule>
  </conditionalFormatting>
  <conditionalFormatting sqref="O3:Q4 N4 O6:Q6 O9:Q9 N10">
    <cfRule type="cellIs" dxfId="618" priority="21" operator="equal">
      <formula>""</formula>
    </cfRule>
  </conditionalFormatting>
  <conditionalFormatting sqref="N3:N9">
    <cfRule type="cellIs" dxfId="617" priority="22" operator="equal">
      <formula>""</formula>
    </cfRule>
  </conditionalFormatting>
  <conditionalFormatting sqref="N5 N11">
    <cfRule type="cellIs" dxfId="616" priority="23" operator="equal">
      <formula>""</formula>
    </cfRule>
  </conditionalFormatting>
  <conditionalFormatting sqref="S3:U4 R4 S6:U6 S9:U9 R10">
    <cfRule type="cellIs" dxfId="615" priority="24" operator="equal">
      <formula>""</formula>
    </cfRule>
  </conditionalFormatting>
  <conditionalFormatting sqref="R3:R9">
    <cfRule type="cellIs" dxfId="614" priority="25" operator="equal">
      <formula>""</formula>
    </cfRule>
  </conditionalFormatting>
  <conditionalFormatting sqref="C6:E6 B7 C12:E12 G12 B13">
    <cfRule type="cellIs" dxfId="613" priority="26" operator="equal">
      <formula>""</formula>
    </cfRule>
  </conditionalFormatting>
  <conditionalFormatting sqref="B6 B12">
    <cfRule type="cellIs" dxfId="612" priority="27" operator="equal">
      <formula>""</formula>
    </cfRule>
  </conditionalFormatting>
  <conditionalFormatting sqref="B8 B14">
    <cfRule type="cellIs" dxfId="611" priority="28" operator="equal">
      <formula>""</formula>
    </cfRule>
  </conditionalFormatting>
  <conditionalFormatting sqref="B17">
    <cfRule type="cellIs" dxfId="610" priority="29" operator="equal">
      <formula>""</formula>
    </cfRule>
  </conditionalFormatting>
  <conditionalFormatting sqref="B19 C18:E18">
    <cfRule type="cellIs" dxfId="609" priority="30" operator="equal">
      <formula>""</formula>
    </cfRule>
  </conditionalFormatting>
  <conditionalFormatting sqref="B18">
    <cfRule type="cellIs" dxfId="608" priority="31" operator="equal">
      <formula>""</formula>
    </cfRule>
  </conditionalFormatting>
  <conditionalFormatting sqref="B20">
    <cfRule type="cellIs" dxfId="607" priority="32" operator="equal">
      <formula>""</formula>
    </cfRule>
  </conditionalFormatting>
  <conditionalFormatting sqref="G6:I6 F7 G12:I12 F13">
    <cfRule type="cellIs" dxfId="606" priority="33" operator="equal">
      <formula>""</formula>
    </cfRule>
  </conditionalFormatting>
  <conditionalFormatting sqref="F6 F12">
    <cfRule type="cellIs" dxfId="605" priority="34" operator="equal">
      <formula>""</formula>
    </cfRule>
  </conditionalFormatting>
  <conditionalFormatting sqref="F8 F14">
    <cfRule type="cellIs" dxfId="604" priority="35" operator="equal">
      <formula>""</formula>
    </cfRule>
  </conditionalFormatting>
  <conditionalFormatting sqref="F16 G15:I15">
    <cfRule type="cellIs" dxfId="603" priority="36" operator="equal">
      <formula>""</formula>
    </cfRule>
  </conditionalFormatting>
  <conditionalFormatting sqref="F15">
    <cfRule type="cellIs" dxfId="602" priority="37" operator="equal">
      <formula>""</formula>
    </cfRule>
  </conditionalFormatting>
  <conditionalFormatting sqref="F17">
    <cfRule type="cellIs" dxfId="601" priority="38" operator="equal">
      <formula>""</formula>
    </cfRule>
  </conditionalFormatting>
  <conditionalFormatting sqref="F19 G18:I18">
    <cfRule type="cellIs" dxfId="600" priority="39" operator="equal">
      <formula>""</formula>
    </cfRule>
  </conditionalFormatting>
  <conditionalFormatting sqref="F18">
    <cfRule type="cellIs" dxfId="599" priority="40" operator="equal">
      <formula>""</formula>
    </cfRule>
  </conditionalFormatting>
  <conditionalFormatting sqref="F20">
    <cfRule type="cellIs" dxfId="598" priority="41" operator="equal">
      <formula>""</formula>
    </cfRule>
  </conditionalFormatting>
  <conditionalFormatting sqref="K6:M6 J7 K12:M12 J13">
    <cfRule type="cellIs" dxfId="597" priority="42" operator="equal">
      <formula>""</formula>
    </cfRule>
  </conditionalFormatting>
  <conditionalFormatting sqref="J6 J12">
    <cfRule type="cellIs" dxfId="596" priority="43" operator="equal">
      <formula>""</formula>
    </cfRule>
  </conditionalFormatting>
  <conditionalFormatting sqref="J15">
    <cfRule type="cellIs" dxfId="595" priority="44" operator="equal">
      <formula>""</formula>
    </cfRule>
  </conditionalFormatting>
  <conditionalFormatting sqref="J17">
    <cfRule type="cellIs" dxfId="594" priority="45" operator="equal">
      <formula>""</formula>
    </cfRule>
  </conditionalFormatting>
  <conditionalFormatting sqref="J19 K18:M18">
    <cfRule type="cellIs" dxfId="593" priority="46" operator="equal">
      <formula>""</formula>
    </cfRule>
  </conditionalFormatting>
  <conditionalFormatting sqref="J18">
    <cfRule type="cellIs" dxfId="592" priority="47" operator="equal">
      <formula>""</formula>
    </cfRule>
  </conditionalFormatting>
  <conditionalFormatting sqref="J20">
    <cfRule type="cellIs" dxfId="591" priority="48" operator="equal">
      <formula>""</formula>
    </cfRule>
  </conditionalFormatting>
  <conditionalFormatting sqref="O6:Q6 N7 O12:Q12 N13">
    <cfRule type="cellIs" dxfId="590" priority="49" operator="equal">
      <formula>""</formula>
    </cfRule>
  </conditionalFormatting>
  <conditionalFormatting sqref="N6 N12">
    <cfRule type="cellIs" dxfId="589" priority="50" operator="equal">
      <formula>""</formula>
    </cfRule>
  </conditionalFormatting>
  <conditionalFormatting sqref="N8 N14">
    <cfRule type="cellIs" dxfId="588" priority="51" operator="equal">
      <formula>""</formula>
    </cfRule>
  </conditionalFormatting>
  <conditionalFormatting sqref="N16 O15:Q15">
    <cfRule type="cellIs" dxfId="587" priority="52" operator="equal">
      <formula>""</formula>
    </cfRule>
  </conditionalFormatting>
  <conditionalFormatting sqref="N15">
    <cfRule type="cellIs" dxfId="586" priority="53" operator="equal">
      <formula>""</formula>
    </cfRule>
  </conditionalFormatting>
  <conditionalFormatting sqref="N17">
    <cfRule type="cellIs" dxfId="585" priority="54" operator="equal">
      <formula>""</formula>
    </cfRule>
  </conditionalFormatting>
  <conditionalFormatting sqref="N19 O18:Q18">
    <cfRule type="cellIs" dxfId="584" priority="55" operator="equal">
      <formula>""</formula>
    </cfRule>
  </conditionalFormatting>
  <conditionalFormatting sqref="N18">
    <cfRule type="cellIs" dxfId="583" priority="56" operator="equal">
      <formula>""</formula>
    </cfRule>
  </conditionalFormatting>
  <conditionalFormatting sqref="N20">
    <cfRule type="cellIs" dxfId="582" priority="57" operator="equal">
      <formula>""</formula>
    </cfRule>
  </conditionalFormatting>
  <conditionalFormatting sqref="R8 R14">
    <cfRule type="cellIs" dxfId="581" priority="58" operator="equal">
      <formula>""</formula>
    </cfRule>
  </conditionalFormatting>
  <conditionalFormatting sqref="S6:U6 R7 S12:U12 R13">
    <cfRule type="cellIs" dxfId="580" priority="59" operator="equal">
      <formula>""</formula>
    </cfRule>
  </conditionalFormatting>
  <conditionalFormatting sqref="R6 R12">
    <cfRule type="cellIs" dxfId="579" priority="60" operator="equal">
      <formula>""</formula>
    </cfRule>
  </conditionalFormatting>
  <conditionalFormatting sqref="R17">
    <cfRule type="cellIs" dxfId="578" priority="61" operator="equal">
      <formula>""</formula>
    </cfRule>
  </conditionalFormatting>
  <conditionalFormatting sqref="R16 S15:U15">
    <cfRule type="cellIs" dxfId="577" priority="62" operator="equal">
      <formula>""</formula>
    </cfRule>
  </conditionalFormatting>
  <conditionalFormatting sqref="R15">
    <cfRule type="cellIs" dxfId="576" priority="63" operator="equal">
      <formula>""</formula>
    </cfRule>
  </conditionalFormatting>
  <conditionalFormatting sqref="R20">
    <cfRule type="cellIs" dxfId="575" priority="64" operator="equal">
      <formula>""</formula>
    </cfRule>
  </conditionalFormatting>
  <conditionalFormatting sqref="R19 S18:U18">
    <cfRule type="cellIs" dxfId="574" priority="65" operator="equal">
      <formula>""</formula>
    </cfRule>
  </conditionalFormatting>
  <conditionalFormatting sqref="R18">
    <cfRule type="cellIs" dxfId="573" priority="66" operator="equal">
      <formula>""</formula>
    </cfRule>
  </conditionalFormatting>
  <conditionalFormatting sqref="B19">
    <cfRule type="cellIs" dxfId="572" priority="6" operator="equal">
      <formula>""</formula>
    </cfRule>
  </conditionalFormatting>
  <conditionalFormatting sqref="B19">
    <cfRule type="cellIs" dxfId="571" priority="5" operator="equal">
      <formula>""</formula>
    </cfRule>
  </conditionalFormatting>
  <conditionalFormatting sqref="B19">
    <cfRule type="cellIs" dxfId="570" priority="4" operator="equal">
      <formula>""</formula>
    </cfRule>
  </conditionalFormatting>
  <conditionalFormatting sqref="B18">
    <cfRule type="cellIs" dxfId="569" priority="3" operator="equal">
      <formula>""</formula>
    </cfRule>
  </conditionalFormatting>
  <conditionalFormatting sqref="B19 C18:E18">
    <cfRule type="cellIs" dxfId="568" priority="2" operator="equal">
      <formula>""</formula>
    </cfRule>
  </conditionalFormatting>
  <conditionalFormatting sqref="B20">
    <cfRule type="cellIs" dxfId="567" priority="1" operator="equal">
      <formula>""</formula>
    </cfRule>
  </conditionalFormatting>
  <printOptions horizontalCentered="1" verticalCentered="1"/>
  <pageMargins left="0.25" right="0.25" top="0.75" bottom="0.75" header="0" footer="0"/>
  <pageSetup paperSize="9" fitToHeight="0" pageOrder="overThenDown" orientation="landscape" cellComments="atEnd"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outlinePr summaryBelow="0" summaryRight="0"/>
    <pageSetUpPr fitToPage="1"/>
  </sheetPr>
  <dimension ref="A1:AA944"/>
  <sheetViews>
    <sheetView topLeftCell="B1" workbookViewId="0">
      <selection activeCell="W18" sqref="W18"/>
    </sheetView>
  </sheetViews>
  <sheetFormatPr baseColWidth="10" defaultColWidth="12.7109375" defaultRowHeight="15.75" customHeight="1"/>
  <cols>
    <col min="1" max="1" width="4.42578125" customWidth="1"/>
    <col min="2" max="2" width="1.85546875" customWidth="1"/>
    <col min="3" max="3" width="9.28515625" customWidth="1"/>
    <col min="4" max="4" width="1.85546875" customWidth="1"/>
    <col min="5" max="5" width="9.28515625" customWidth="1"/>
    <col min="6" max="6" width="1.85546875" customWidth="1"/>
    <col min="7" max="7" width="9.28515625" customWidth="1"/>
    <col min="8" max="8" width="1.85546875" customWidth="1"/>
    <col min="9" max="9" width="9.28515625" customWidth="1"/>
    <col min="10" max="10" width="1.85546875" customWidth="1"/>
    <col min="11" max="11" width="9.28515625" customWidth="1"/>
    <col min="12" max="12" width="1.85546875" customWidth="1"/>
    <col min="13" max="13" width="9.28515625" customWidth="1"/>
    <col min="14" max="14" width="1.85546875" customWidth="1"/>
    <col min="15" max="15" width="9.28515625" customWidth="1"/>
    <col min="16" max="16" width="1.85546875" customWidth="1"/>
    <col min="17" max="17" width="9.28515625" customWidth="1"/>
    <col min="18" max="18" width="1.85546875" customWidth="1"/>
    <col min="19" max="19" width="9.28515625" customWidth="1"/>
    <col min="20" max="20" width="1.85546875" customWidth="1"/>
    <col min="21" max="21" width="9.28515625" customWidth="1"/>
    <col min="22" max="22" width="5.7109375" customWidth="1"/>
    <col min="23" max="23" width="3" customWidth="1"/>
    <col min="24" max="24" width="26" customWidth="1"/>
    <col min="25" max="25" width="16.7109375" customWidth="1"/>
    <col min="26" max="26" width="19.28515625" customWidth="1"/>
    <col min="27" max="27" width="9.7109375" customWidth="1"/>
  </cols>
  <sheetData>
    <row r="1" spans="1:27" ht="27.75" customHeight="1">
      <c r="A1" s="51"/>
      <c r="B1" s="52"/>
      <c r="C1" s="234" t="s">
        <v>319</v>
      </c>
      <c r="D1" s="223"/>
      <c r="E1" s="223"/>
      <c r="F1" s="223"/>
      <c r="G1" s="223"/>
      <c r="H1" s="223"/>
      <c r="I1" s="223"/>
      <c r="J1" s="223"/>
      <c r="K1" s="223"/>
      <c r="L1" s="223"/>
      <c r="M1" s="223"/>
      <c r="N1" s="223"/>
      <c r="O1" s="223"/>
      <c r="P1" s="223"/>
      <c r="Q1" s="223"/>
      <c r="R1" s="223"/>
      <c r="S1" s="223"/>
      <c r="T1" s="223"/>
      <c r="U1" s="223"/>
      <c r="V1" s="22"/>
      <c r="W1" s="23"/>
    </row>
    <row r="2" spans="1:27" ht="15" customHeight="1">
      <c r="B2" s="235" t="s">
        <v>16</v>
      </c>
      <c r="C2" s="236"/>
      <c r="D2" s="236"/>
      <c r="E2" s="237"/>
      <c r="F2" s="235" t="s">
        <v>179</v>
      </c>
      <c r="G2" s="236"/>
      <c r="H2" s="236"/>
      <c r="I2" s="237"/>
      <c r="J2" s="235" t="s">
        <v>180</v>
      </c>
      <c r="K2" s="236"/>
      <c r="L2" s="236"/>
      <c r="M2" s="237"/>
      <c r="N2" s="235" t="s">
        <v>181</v>
      </c>
      <c r="O2" s="236"/>
      <c r="P2" s="236"/>
      <c r="Q2" s="237"/>
      <c r="R2" s="235" t="s">
        <v>182</v>
      </c>
      <c r="S2" s="236"/>
      <c r="T2" s="236"/>
      <c r="U2" s="237"/>
      <c r="W2" s="25"/>
      <c r="X2" s="26" t="s">
        <v>183</v>
      </c>
      <c r="Y2" s="26" t="s">
        <v>184</v>
      </c>
      <c r="Z2" s="26" t="s">
        <v>185</v>
      </c>
      <c r="AA2" s="27"/>
    </row>
    <row r="3" spans="1:27" ht="15" customHeight="1">
      <c r="A3" s="53"/>
      <c r="B3" s="69"/>
      <c r="C3" s="389" t="str">
        <f>IF(B3="","",LOOKUP(B3,$W$3:$W$21,$X$3:$X$21))</f>
        <v/>
      </c>
      <c r="D3" s="232"/>
      <c r="E3" s="233"/>
      <c r="F3" s="70"/>
      <c r="G3" s="389" t="str">
        <f>IF(F3="","",LOOKUP(F3,$W$3:$W$21,$X$3:$X$21))</f>
        <v/>
      </c>
      <c r="H3" s="232"/>
      <c r="I3" s="233"/>
      <c r="J3" s="70"/>
      <c r="K3" s="389" t="str">
        <f>IF(J3="","",LOOKUP(J3,$W$3:$W$21,$X$3:$X$21))</f>
        <v/>
      </c>
      <c r="L3" s="232"/>
      <c r="M3" s="233"/>
      <c r="N3" s="69"/>
      <c r="O3" s="389" t="str">
        <f>IF(N3="","",LOOKUP(N3,$W$3:$W$21,$X$3:$X$21))</f>
        <v/>
      </c>
      <c r="P3" s="232"/>
      <c r="Q3" s="233"/>
      <c r="R3" s="70"/>
      <c r="S3" s="389" t="str">
        <f>IF(R3="","",LOOKUP(R3,$W$3:$W$21,$X$3:$X$21))</f>
        <v/>
      </c>
      <c r="T3" s="232"/>
      <c r="U3" s="233"/>
      <c r="W3" s="34">
        <v>1</v>
      </c>
      <c r="X3" s="34" t="s">
        <v>307</v>
      </c>
      <c r="Y3" s="34" t="s">
        <v>66</v>
      </c>
      <c r="Z3" s="34" t="s">
        <v>320</v>
      </c>
      <c r="AA3" s="22"/>
    </row>
    <row r="4" spans="1:27" ht="15" customHeight="1">
      <c r="A4" s="53" t="s">
        <v>187</v>
      </c>
      <c r="B4" s="390" t="str">
        <f>IF(B3="","",LOOKUP(B3,$W$3:$W$21,$Y$3:$Y$21))</f>
        <v/>
      </c>
      <c r="C4" s="223"/>
      <c r="D4" s="223"/>
      <c r="E4" s="229"/>
      <c r="F4" s="390" t="str">
        <f>IF(F3="","",LOOKUP(F3,$W$3:$W$21,$Y$3:$Y$21))</f>
        <v/>
      </c>
      <c r="G4" s="223"/>
      <c r="H4" s="223"/>
      <c r="I4" s="229"/>
      <c r="J4" s="390" t="str">
        <f>IF(J3="","",LOOKUP(J3,$W$3:$W$21,$Y$3:$Y$21))</f>
        <v/>
      </c>
      <c r="K4" s="223"/>
      <c r="L4" s="223"/>
      <c r="M4" s="229"/>
      <c r="N4" s="390" t="str">
        <f>IF(N3="","",LOOKUP(N3,$W$3:$W$21,$Y$3:$Y$21))</f>
        <v/>
      </c>
      <c r="O4" s="223"/>
      <c r="P4" s="223"/>
      <c r="Q4" s="229"/>
      <c r="R4" s="390" t="str">
        <f>IF(R3="","",LOOKUP(R3,$W$3:$W$21,$Y$3:$Y$21))</f>
        <v/>
      </c>
      <c r="S4" s="223"/>
      <c r="T4" s="223"/>
      <c r="U4" s="229"/>
      <c r="W4" s="34">
        <v>2</v>
      </c>
      <c r="X4" s="34" t="s">
        <v>308</v>
      </c>
      <c r="Y4" s="34" t="s">
        <v>49</v>
      </c>
      <c r="Z4" s="47" t="s">
        <v>49</v>
      </c>
      <c r="AA4" s="22"/>
    </row>
    <row r="5" spans="1:27" ht="15" customHeight="1">
      <c r="A5" s="53"/>
      <c r="B5" s="259" t="str">
        <f>IF(B3="","",IF(LOOKUP(B3,$W$9:$W$21,$Z$9:$Z$21)="","---",LOOKUP(B3,$W$9:$W$21,$Z$9:$Z$21)))</f>
        <v/>
      </c>
      <c r="C5" s="225"/>
      <c r="D5" s="225"/>
      <c r="E5" s="226"/>
      <c r="F5" s="259" t="str">
        <f>IF(F3="","",IF(LOOKUP(F3,$W$9:$W$21,$Z$9:$Z$21)="","---",LOOKUP(F3,$W$9:$W$21,$Z$9:$Z$21)))</f>
        <v/>
      </c>
      <c r="G5" s="225"/>
      <c r="H5" s="225"/>
      <c r="I5" s="226"/>
      <c r="J5" s="259" t="str">
        <f>IF(J3="","",IF(LOOKUP(J3,$W$9:$W$21,$Z$9:$Z$21)="","---",LOOKUP(J3,$W$9:$W$21,$Z$9:$Z$21)))</f>
        <v/>
      </c>
      <c r="K5" s="225"/>
      <c r="L5" s="225"/>
      <c r="M5" s="226"/>
      <c r="N5" s="259" t="str">
        <f>IF(N3="","",IF(LOOKUP(N3,$W$9:$W$21,$Z$9:$Z$21)="","---",LOOKUP(N3,$W$9:$W$21,$Z$9:$Z$21)))</f>
        <v/>
      </c>
      <c r="O5" s="225"/>
      <c r="P5" s="225"/>
      <c r="Q5" s="226"/>
      <c r="R5" s="259" t="str">
        <f>IF(R3="","",IF(LOOKUP(R3,$W$9:$W$21,$Z$9:$Z$21)="","---",LOOKUP(R3,$W$9:$W$21,$Z$9:$Z$21)))</f>
        <v/>
      </c>
      <c r="S5" s="225"/>
      <c r="T5" s="225"/>
      <c r="U5" s="226"/>
      <c r="W5" s="34">
        <v>3</v>
      </c>
      <c r="X5" s="34" t="s">
        <v>309</v>
      </c>
      <c r="Y5" s="34" t="s">
        <v>124</v>
      </c>
      <c r="Z5" s="47" t="s">
        <v>124</v>
      </c>
      <c r="AA5" s="22"/>
    </row>
    <row r="6" spans="1:27" ht="15" customHeight="1">
      <c r="A6" s="53">
        <v>1700</v>
      </c>
      <c r="B6" s="69"/>
      <c r="C6" s="389" t="str">
        <f>IF(B6="","",LOOKUP(B6,$W$3:$W$21,$X$3:$X$21))</f>
        <v/>
      </c>
      <c r="D6" s="232"/>
      <c r="E6" s="233"/>
      <c r="F6" s="70"/>
      <c r="G6" s="389" t="str">
        <f>IF(F6="","",LOOKUP(F6,$W$3:$W$21,$X$3:$X$21))</f>
        <v/>
      </c>
      <c r="H6" s="232"/>
      <c r="I6" s="233"/>
      <c r="J6" s="70"/>
      <c r="K6" s="389" t="str">
        <f>IF(J6="","",LOOKUP(J6,$W$3:$W$21,$X$3:$X$21))</f>
        <v/>
      </c>
      <c r="L6" s="232"/>
      <c r="M6" s="233"/>
      <c r="N6" s="69"/>
      <c r="O6" s="389" t="str">
        <f>IF(N6="","",LOOKUP(N6,$W$3:$W$21,$X$3:$X$21))</f>
        <v/>
      </c>
      <c r="P6" s="232"/>
      <c r="Q6" s="233"/>
      <c r="R6" s="70"/>
      <c r="S6" s="389" t="str">
        <f>IF(R6="","",LOOKUP(R6,$W$3:$W$21,$X$3:$X$21))</f>
        <v/>
      </c>
      <c r="T6" s="232"/>
      <c r="U6" s="233"/>
      <c r="W6" s="34">
        <v>4</v>
      </c>
      <c r="X6" s="34" t="s">
        <v>310</v>
      </c>
      <c r="Y6" s="34" t="s">
        <v>108</v>
      </c>
      <c r="Z6" s="99" t="s">
        <v>436</v>
      </c>
      <c r="AA6" s="22"/>
    </row>
    <row r="7" spans="1:27" ht="15" customHeight="1">
      <c r="A7" s="53" t="s">
        <v>191</v>
      </c>
      <c r="B7" s="228" t="str">
        <f>IF(B6="","",LOOKUP(B6,$W$3:$W$21,$Y$3:$Y$21))</f>
        <v/>
      </c>
      <c r="C7" s="223"/>
      <c r="D7" s="223"/>
      <c r="E7" s="229"/>
      <c r="F7" s="228" t="str">
        <f>IF(F6="","",LOOKUP(F6,$W$3:$W$21,$Y$3:$Y$21))</f>
        <v/>
      </c>
      <c r="G7" s="223"/>
      <c r="H7" s="223"/>
      <c r="I7" s="229"/>
      <c r="J7" s="228" t="str">
        <f>IF(J6="","",LOOKUP(J6,$W$3:$W$21,$Y$3:$Y$21))</f>
        <v/>
      </c>
      <c r="K7" s="223"/>
      <c r="L7" s="223"/>
      <c r="M7" s="229"/>
      <c r="N7" s="228" t="str">
        <f>IF(N6="","",LOOKUP(N6,$W$3:$W$21,$Y$3:$Y$21))</f>
        <v/>
      </c>
      <c r="O7" s="223"/>
      <c r="P7" s="223"/>
      <c r="Q7" s="229"/>
      <c r="R7" s="228" t="str">
        <f>IF(R6="","",LOOKUP(R6,$W$3:$W$21,$Y$3:$Y$21))</f>
        <v/>
      </c>
      <c r="S7" s="223"/>
      <c r="T7" s="223"/>
      <c r="U7" s="229"/>
      <c r="W7" s="34">
        <v>5</v>
      </c>
      <c r="X7" s="34" t="s">
        <v>311</v>
      </c>
      <c r="Y7" s="34" t="s">
        <v>100</v>
      </c>
      <c r="Z7" s="47" t="s">
        <v>100</v>
      </c>
      <c r="AA7" s="22"/>
    </row>
    <row r="8" spans="1:27" ht="15" customHeight="1">
      <c r="A8" s="53">
        <v>1800</v>
      </c>
      <c r="B8" s="224" t="str">
        <f>IF(B6="","",IF(LOOKUP(B6,$W$9:$W$21,$Z$9:$Z$21)="","---",LOOKUP(B6,$W$9:$W$21,$Z$9:$Z$21)))</f>
        <v/>
      </c>
      <c r="C8" s="225"/>
      <c r="D8" s="225"/>
      <c r="E8" s="226"/>
      <c r="F8" s="224" t="str">
        <f>IF(F6="","",IF(LOOKUP(F6,$W$9:$W$21,$Z$9:$Z$21)="","---",LOOKUP(F6,$W$9:$W$21,$Z$9:$Z$21)))</f>
        <v/>
      </c>
      <c r="G8" s="225"/>
      <c r="H8" s="225"/>
      <c r="I8" s="226"/>
      <c r="J8" s="224" t="str">
        <f>IF(J6="","",IF(LOOKUP(J6,$W$3:$W$21,$Z$3:$Z$21)="","---",LOOKUP(J6,$W$3:$W$21,$Z$3:$Z$21)))</f>
        <v/>
      </c>
      <c r="K8" s="225"/>
      <c r="L8" s="225"/>
      <c r="M8" s="226"/>
      <c r="N8" s="224" t="str">
        <f>IF(N6="","",IF(LOOKUP(N6,$W$3:$W$21,$Z$3:$Z$21)="","---",LOOKUP(N6,$W$3:$W$21,$Z$3:$Z$21)))</f>
        <v/>
      </c>
      <c r="O8" s="225"/>
      <c r="P8" s="225"/>
      <c r="Q8" s="226"/>
      <c r="R8" s="224" t="str">
        <f>IF(R6="","",IF(LOOKUP(R6,$W$3:$W$21,$Z$3:$Z$21)="","---",LOOKUP(R6,$W$3:$W$21,$Z$3:$Z$21)))</f>
        <v/>
      </c>
      <c r="S8" s="225"/>
      <c r="T8" s="225"/>
      <c r="U8" s="226"/>
      <c r="W8" s="34">
        <v>6</v>
      </c>
      <c r="X8" s="34" t="s">
        <v>312</v>
      </c>
      <c r="Y8" s="99" t="s">
        <v>421</v>
      </c>
      <c r="Z8" s="34" t="s">
        <v>321</v>
      </c>
      <c r="AA8" s="22"/>
    </row>
    <row r="9" spans="1:27" ht="22.5" customHeight="1">
      <c r="A9" s="53">
        <v>1800</v>
      </c>
      <c r="B9" s="29">
        <v>2</v>
      </c>
      <c r="C9" s="231" t="str">
        <f>IF(B9="","",LOOKUP(B9,$W$3:$W$21,$X$3:$X$21))</f>
        <v>Educación Plástica</v>
      </c>
      <c r="D9" s="232"/>
      <c r="E9" s="233"/>
      <c r="F9" s="29">
        <v>9</v>
      </c>
      <c r="G9" s="231" t="str">
        <f>IF(F9="","",LOOKUP(F9,$W$3:$W$21,$X$3:$X$21))</f>
        <v>Didáctica de la Matemática</v>
      </c>
      <c r="H9" s="232"/>
      <c r="I9" s="233"/>
      <c r="J9" s="29">
        <v>1</v>
      </c>
      <c r="K9" s="231" t="str">
        <f>IF(J9="","",LOOKUP(J9,$W$3:$W$21,$X$3:$X$21))</f>
        <v>Teoría Sociopolítica y Educ.</v>
      </c>
      <c r="L9" s="232"/>
      <c r="M9" s="233"/>
      <c r="N9" s="29">
        <v>4</v>
      </c>
      <c r="O9" s="231" t="str">
        <f>IF(N9="","",LOOKUP(N9,$W$3:$W$21,$X$3:$X$21))</f>
        <v>Didáct. de las Cs Nat.</v>
      </c>
      <c r="P9" s="232"/>
      <c r="Q9" s="233"/>
      <c r="R9" s="29">
        <v>12</v>
      </c>
      <c r="S9" s="231" t="str">
        <f>IF(R9="","",LOOKUP(R9,$W$3:$W$21,$X$3:$X$21))</f>
        <v>Campo de la Prác. Dte II</v>
      </c>
      <c r="T9" s="232"/>
      <c r="U9" s="233"/>
      <c r="W9" s="34">
        <v>7</v>
      </c>
      <c r="X9" s="34" t="s">
        <v>313</v>
      </c>
      <c r="Y9" s="34" t="s">
        <v>100</v>
      </c>
      <c r="Z9" s="47" t="s">
        <v>100</v>
      </c>
      <c r="AA9" s="22"/>
    </row>
    <row r="10" spans="1:27" ht="15" customHeight="1">
      <c r="A10" s="54"/>
      <c r="B10" s="228" t="str">
        <f>IF(B9="","",LOOKUP(B9,$W$3:$W$21,$Y$3:$Y$21))</f>
        <v>Braile Belen</v>
      </c>
      <c r="C10" s="223"/>
      <c r="D10" s="223"/>
      <c r="E10" s="229"/>
      <c r="F10" s="228" t="str">
        <f>IF(F9="","",LOOKUP(F9,$W$3:$W$21,$Y$3:$Y$21))</f>
        <v>Pagano Roxana</v>
      </c>
      <c r="G10" s="223"/>
      <c r="H10" s="223"/>
      <c r="I10" s="229"/>
      <c r="J10" s="228" t="str">
        <f>IF(J9="","",LOOKUP(J9,$W$3:$W$21,$Y$3:$Y$21))</f>
        <v>Ciolli Karina</v>
      </c>
      <c r="K10" s="223"/>
      <c r="L10" s="223"/>
      <c r="M10" s="229"/>
      <c r="N10" s="228" t="str">
        <f>IF(N9="","",LOOKUP(N9,$W$3:$W$21,$Y$3:$Y$21))</f>
        <v>Nardelli Maximiliano</v>
      </c>
      <c r="O10" s="223"/>
      <c r="P10" s="223"/>
      <c r="Q10" s="229"/>
      <c r="R10" s="228" t="str">
        <f>IF(R9="","",LOOKUP(R9,$W$3:$W$21,$Y$3:$Y$21))</f>
        <v>Lopez Pablo</v>
      </c>
      <c r="S10" s="223"/>
      <c r="T10" s="223"/>
      <c r="U10" s="229"/>
      <c r="W10" s="34">
        <v>8</v>
      </c>
      <c r="X10" s="34" t="s">
        <v>314</v>
      </c>
      <c r="Y10" s="34" t="s">
        <v>130</v>
      </c>
      <c r="Z10" s="47" t="s">
        <v>130</v>
      </c>
      <c r="AA10" s="22"/>
    </row>
    <row r="11" spans="1:27" ht="15" customHeight="1">
      <c r="A11" s="53">
        <v>1900</v>
      </c>
      <c r="B11" s="224" t="str">
        <f>IF(B9="","",IF(LOOKUP(B9,$W$3:$W$21,$Z$3:$Z$21)="","---",LOOKUP(B9,$W$3:$W$21,$Z$3:$Z$21)))</f>
        <v>Braile Belen</v>
      </c>
      <c r="C11" s="225"/>
      <c r="D11" s="225"/>
      <c r="E11" s="226"/>
      <c r="F11" s="224" t="str">
        <f>IF(F9="","",IF(LOOKUP(F9,$W$3:$W$21,$Z$3:$Z$21)="","---",LOOKUP(F9,$W$3:$W$21,$Z$3:$Z$21)))</f>
        <v>Pagano Roxana</v>
      </c>
      <c r="G11" s="225"/>
      <c r="H11" s="225"/>
      <c r="I11" s="226"/>
      <c r="J11" s="224" t="str">
        <f>IF(J9="","",IF(LOOKUP(J9,$W$3:$W$21,$Z$3:$Z$21)="","---",LOOKUP(J9,$W$3:$W$21,$Z$3:$Z$21)))</f>
        <v>Demarco M / Bruno M</v>
      </c>
      <c r="K11" s="225"/>
      <c r="L11" s="225"/>
      <c r="M11" s="226"/>
      <c r="N11" s="224" t="str">
        <f>IF(N9="","",IF(LOOKUP(N9,$W$3:$W$21,$Z$3:$Z$21)="","---",LOOKUP(N9,$W$3:$W$21,$Z$3:$Z$21)))</f>
        <v>Vizzocero Matías</v>
      </c>
      <c r="O11" s="225"/>
      <c r="P11" s="225"/>
      <c r="Q11" s="226"/>
      <c r="R11" s="224" t="str">
        <f>IF(R9="","",IF(LOOKUP(R9,$W$3:$W$21,$Z$3:$Z$21)="","---",LOOKUP(R9,$W$3:$W$21,$Z$3:$Z$21)))</f>
        <v>Lopez Pablo</v>
      </c>
      <c r="S11" s="225"/>
      <c r="T11" s="225"/>
      <c r="U11" s="226"/>
      <c r="W11" s="34">
        <v>9</v>
      </c>
      <c r="X11" s="34" t="s">
        <v>315</v>
      </c>
      <c r="Y11" s="34" t="s">
        <v>123</v>
      </c>
      <c r="Z11" s="47" t="s">
        <v>123</v>
      </c>
      <c r="AA11" s="22"/>
    </row>
    <row r="12" spans="1:27" ht="21" customHeight="1">
      <c r="A12" s="53">
        <v>1900</v>
      </c>
      <c r="B12" s="29">
        <v>2</v>
      </c>
      <c r="C12" s="231" t="str">
        <f>IF(B12="","",LOOKUP(B12,$W$3:$W$21,$X$3:$X$21))</f>
        <v>Educación Plástica</v>
      </c>
      <c r="D12" s="232"/>
      <c r="E12" s="233"/>
      <c r="F12" s="29">
        <v>9</v>
      </c>
      <c r="G12" s="231" t="str">
        <f>IF(F12="","",LOOKUP(F12,$W$3:$W$21,$X$3:$X$21))</f>
        <v>Didáctica de la Matemática</v>
      </c>
      <c r="H12" s="232"/>
      <c r="I12" s="233"/>
      <c r="J12" s="29">
        <v>1</v>
      </c>
      <c r="K12" s="231" t="str">
        <f>IF(J12="","",LOOKUP(J12,$W$3:$W$21,$X$3:$X$21))</f>
        <v>Teoría Sociopolítica y Educ.</v>
      </c>
      <c r="L12" s="232"/>
      <c r="M12" s="233"/>
      <c r="N12" s="29">
        <v>4</v>
      </c>
      <c r="O12" s="231" t="str">
        <f>IF(N12="","",LOOKUP(N12,$W$3:$W$21,$X$3:$X$21))</f>
        <v>Didáct. de las Cs Nat.</v>
      </c>
      <c r="P12" s="232"/>
      <c r="Q12" s="233"/>
      <c r="R12" s="29">
        <v>10</v>
      </c>
      <c r="S12" s="231" t="str">
        <f>IF(R12="","",LOOKUP(R12,$W$3:$W$21,$X$3:$X$21))</f>
        <v>T.F.O.</v>
      </c>
      <c r="T12" s="232"/>
      <c r="U12" s="233"/>
      <c r="W12" s="34">
        <v>10</v>
      </c>
      <c r="X12" s="34" t="s">
        <v>316</v>
      </c>
      <c r="Y12" s="34" t="s">
        <v>112</v>
      </c>
      <c r="Z12" s="47" t="s">
        <v>112</v>
      </c>
      <c r="AA12" s="22"/>
    </row>
    <row r="13" spans="1:27" ht="15" customHeight="1">
      <c r="A13" s="53"/>
      <c r="B13" s="228" t="str">
        <f>IF(B12="","",LOOKUP(B12,$W$3:$W$21,$Y$3:$Y$21))</f>
        <v>Braile Belen</v>
      </c>
      <c r="C13" s="223"/>
      <c r="D13" s="223"/>
      <c r="E13" s="229"/>
      <c r="F13" s="228" t="str">
        <f>IF(F12="","",LOOKUP(F12,$W$3:$W$21,$Y$3:$Y$21))</f>
        <v>Pagano Roxana</v>
      </c>
      <c r="G13" s="223"/>
      <c r="H13" s="223"/>
      <c r="I13" s="229"/>
      <c r="J13" s="228" t="str">
        <f>IF(J12="","",LOOKUP(J12,$W$3:$W$21,$Y$3:$Y$21))</f>
        <v>Ciolli Karina</v>
      </c>
      <c r="K13" s="223"/>
      <c r="L13" s="223"/>
      <c r="M13" s="229"/>
      <c r="N13" s="228" t="str">
        <f>IF(N12="","",LOOKUP(N12,$W$3:$W$21,$Y$3:$Y$21))</f>
        <v>Nardelli Maximiliano</v>
      </c>
      <c r="O13" s="223"/>
      <c r="P13" s="223"/>
      <c r="Q13" s="229"/>
      <c r="R13" s="228" t="str">
        <f>IF(R12="","",LOOKUP(R12,$W$3:$W$21,$Y$3:$Y$21))</f>
        <v>Maisonavo Alejandra</v>
      </c>
      <c r="S13" s="223"/>
      <c r="T13" s="223"/>
      <c r="U13" s="229"/>
      <c r="W13" s="34">
        <v>11</v>
      </c>
      <c r="X13" s="34" t="s">
        <v>317</v>
      </c>
      <c r="Y13" s="34" t="s">
        <v>113</v>
      </c>
      <c r="Z13" s="47" t="s">
        <v>113</v>
      </c>
      <c r="AA13" s="22"/>
    </row>
    <row r="14" spans="1:27" ht="15" customHeight="1">
      <c r="A14" s="53">
        <v>2000</v>
      </c>
      <c r="B14" s="224" t="str">
        <f>IF(B12="","",IF(LOOKUP(B12,$W$3:$W$21,$Z$3:$Z$21)="","---",LOOKUP(B12,$W$3:$W$21,$Z$3:$Z$21)))</f>
        <v>Braile Belen</v>
      </c>
      <c r="C14" s="225"/>
      <c r="D14" s="225"/>
      <c r="E14" s="226"/>
      <c r="F14" s="224" t="str">
        <f>IF(F12="","",IF(LOOKUP(F12,$W$3:$W$21,$Z$3:$Z$21)="","---",LOOKUP(F12,$W$3:$W$21,$Z$3:$Z$21)))</f>
        <v>Pagano Roxana</v>
      </c>
      <c r="G14" s="225"/>
      <c r="H14" s="225"/>
      <c r="I14" s="226"/>
      <c r="J14" s="224" t="str">
        <f>IF(J12="","",IF(LOOKUP(J12,$W$3:$W$21,$Z$3:$Z$21)="","---",LOOKUP(J12,$W$3:$W$21,$Z$3:$Z$21)))</f>
        <v>Demarco M / Bruno M</v>
      </c>
      <c r="K14" s="225"/>
      <c r="L14" s="225"/>
      <c r="M14" s="226"/>
      <c r="N14" s="224" t="str">
        <f>IF(N12="","",IF(LOOKUP(N12,$W$3:$W$21,$Z$3:$Z$21)="","---",LOOKUP(N12,$W$3:$W$21,$Z$3:$Z$21)))</f>
        <v>Vizzocero Matías</v>
      </c>
      <c r="O14" s="225"/>
      <c r="P14" s="225"/>
      <c r="Q14" s="226"/>
      <c r="R14" s="224" t="str">
        <f>IF(R12="","",IF(LOOKUP(R12,$W$3:$W$21,$Z$3:$Z$21)="","---",LOOKUP(R12,$W$3:$W$21,$Z$3:$Z$21)))</f>
        <v>Maisonavo Alejandra</v>
      </c>
      <c r="S14" s="225"/>
      <c r="T14" s="225"/>
      <c r="U14" s="226"/>
      <c r="W14" s="34">
        <v>12</v>
      </c>
      <c r="X14" s="34" t="s">
        <v>318</v>
      </c>
      <c r="Y14" s="34" t="s">
        <v>100</v>
      </c>
      <c r="Z14" s="47" t="s">
        <v>100</v>
      </c>
      <c r="AA14" s="22"/>
    </row>
    <row r="15" spans="1:27" ht="21" customHeight="1">
      <c r="A15" s="53">
        <v>2010</v>
      </c>
      <c r="B15" s="29">
        <v>8</v>
      </c>
      <c r="C15" s="231" t="str">
        <f>IF(B15="","",LOOKUP(B15,$W$3:$W$21,$X$3:$X$21))</f>
        <v>Didáctica de las Cs Sociales</v>
      </c>
      <c r="D15" s="232"/>
      <c r="E15" s="233"/>
      <c r="F15" s="29">
        <v>6</v>
      </c>
      <c r="G15" s="231" t="str">
        <f>IF(F15="","",LOOKUP(F15,$W$3:$W$21,$X$3:$X$21))</f>
        <v>Psicol. del Des. y el Aprend. II</v>
      </c>
      <c r="H15" s="232"/>
      <c r="I15" s="233"/>
      <c r="J15" s="29">
        <v>11</v>
      </c>
      <c r="K15" s="231" t="str">
        <f>IF(J15="","",LOOKUP(J15,$W$3:$W$21,$X$3:$X$21))</f>
        <v>Cult, Comunicación y Educ.</v>
      </c>
      <c r="L15" s="232"/>
      <c r="M15" s="233"/>
      <c r="N15" s="29">
        <v>7</v>
      </c>
      <c r="O15" s="231" t="str">
        <f>IF(N15="","",LOOKUP(N15,$W$3:$W$21,$X$3:$X$21))</f>
        <v>D. y Curric. del Nivel Inicial</v>
      </c>
      <c r="P15" s="232"/>
      <c r="Q15" s="233"/>
      <c r="R15" s="29">
        <v>3</v>
      </c>
      <c r="S15" s="231" t="str">
        <f>IF(R15="","",LOOKUP(R15,$W$3:$W$21,$X$3:$X$21))</f>
        <v>D. de Pract. del Leng. y la Lit.</v>
      </c>
      <c r="T15" s="232"/>
      <c r="U15" s="233"/>
      <c r="W15" s="25"/>
      <c r="X15" s="35"/>
      <c r="Y15" s="34"/>
      <c r="Z15" s="34"/>
      <c r="AA15" s="22"/>
    </row>
    <row r="16" spans="1:27" ht="15" customHeight="1">
      <c r="A16" s="54"/>
      <c r="B16" s="228" t="str">
        <f>IF(B15="","",LOOKUP(B15,$W$3:$W$21,$Y$3:$Y$21))</f>
        <v>Romero Patricia</v>
      </c>
      <c r="C16" s="223"/>
      <c r="D16" s="223"/>
      <c r="E16" s="229"/>
      <c r="F16" s="228" t="str">
        <f>IF(F15="","",LOOKUP(F15,$W$3:$W$21,$Y$3:$Y$21))</f>
        <v>A CUBRIR</v>
      </c>
      <c r="G16" s="223"/>
      <c r="H16" s="223"/>
      <c r="I16" s="229"/>
      <c r="J16" s="228" t="str">
        <f>IF(J15="","",LOOKUP(J15,$W$3:$W$21,$Y$3:$Y$21))</f>
        <v>Miglioranza Nora</v>
      </c>
      <c r="K16" s="223"/>
      <c r="L16" s="223"/>
      <c r="M16" s="229"/>
      <c r="N16" s="228" t="str">
        <f>IF(N15="","",LOOKUP(N15,$W$3:$W$21,$Y$3:$Y$21))</f>
        <v>Lopez Pablo</v>
      </c>
      <c r="O16" s="223"/>
      <c r="P16" s="223"/>
      <c r="Q16" s="229"/>
      <c r="R16" s="228" t="str">
        <f>IF(R15="","",LOOKUP(R15,$W$3:$W$21,$Y$3:$Y$21))</f>
        <v>Porto Flavia</v>
      </c>
      <c r="S16" s="223"/>
      <c r="T16" s="223"/>
      <c r="U16" s="229"/>
      <c r="W16" s="25"/>
      <c r="X16" s="35"/>
      <c r="Y16" s="34"/>
      <c r="Z16" s="34"/>
      <c r="AA16" s="22"/>
    </row>
    <row r="17" spans="1:27" ht="15" customHeight="1">
      <c r="A17" s="53">
        <v>2110</v>
      </c>
      <c r="B17" s="224" t="str">
        <f>IF(B15="","",IF(LOOKUP(B15,$W$3:$W$21,$Z$3:$Z$21)="","---",LOOKUP(B15,$W$3:$W$21,$Z$3:$Z$21)))</f>
        <v>Romero Patricia</v>
      </c>
      <c r="C17" s="225"/>
      <c r="D17" s="225"/>
      <c r="E17" s="226"/>
      <c r="F17" s="224" t="str">
        <f>IF(F15="","",IF(LOOKUP(F15,$W$3:$W$21,$Z$3:$Z$21)="","---",LOOKUP(F15,$W$3:$W$21,$Z$3:$Z$21)))</f>
        <v>Agostino Facundo</v>
      </c>
      <c r="G17" s="225"/>
      <c r="H17" s="225"/>
      <c r="I17" s="226"/>
      <c r="J17" s="224" t="str">
        <f>IF(J15="","",IF(LOOKUP(J15,$W$3:$W$21,$Z$3:$Z$21)="","---",LOOKUP(J15,$W$3:$W$21,$Z$3:$Z$21)))</f>
        <v>Miglioranza Nora</v>
      </c>
      <c r="K17" s="225"/>
      <c r="L17" s="225"/>
      <c r="M17" s="226"/>
      <c r="N17" s="224" t="str">
        <f>IF(N15="","",IF(LOOKUP(N15,$W$3:$W$21,$Z$3:$Z$21)="","---",LOOKUP(N15,$W$3:$W$21,$Z$3:$Z$21)))</f>
        <v>Lopez Pablo</v>
      </c>
      <c r="O17" s="225"/>
      <c r="P17" s="225"/>
      <c r="Q17" s="226"/>
      <c r="R17" s="224" t="str">
        <f>IF(R15="","",IF(LOOKUP(R15,$W$3:$W$21,$Z$3:$Z$21)="","---",LOOKUP(R15,$W$3:$W$21,$Z$3:$Z$21)))</f>
        <v>Porto Flavia</v>
      </c>
      <c r="S17" s="225"/>
      <c r="T17" s="225"/>
      <c r="U17" s="226"/>
      <c r="W17" s="25"/>
      <c r="X17" s="35"/>
      <c r="Y17" s="34"/>
      <c r="Z17" s="34"/>
      <c r="AA17" s="22"/>
    </row>
    <row r="18" spans="1:27" ht="23.25" customHeight="1">
      <c r="A18" s="53">
        <v>2110</v>
      </c>
      <c r="B18" s="29">
        <v>8</v>
      </c>
      <c r="C18" s="231" t="str">
        <f>IF(B18="","",LOOKUP(B18,$W$3:$W$21,$X$3:$X$21))</f>
        <v>Didáctica de las Cs Sociales</v>
      </c>
      <c r="D18" s="232"/>
      <c r="E18" s="233"/>
      <c r="F18" s="29">
        <v>6</v>
      </c>
      <c r="G18" s="231" t="str">
        <f>IF(F18="","",LOOKUP(F18,$W$3:$W$21,$X$3:$X$21))</f>
        <v>Psicol. del Des. y el Aprend. II</v>
      </c>
      <c r="H18" s="232"/>
      <c r="I18" s="233"/>
      <c r="J18" s="29">
        <v>5</v>
      </c>
      <c r="K18" s="231" t="str">
        <f>IF(J18="","",LOOKUP(J18,$W$3:$W$21,$X$3:$X$21))</f>
        <v>Psic. Social e Instit.</v>
      </c>
      <c r="L18" s="232"/>
      <c r="M18" s="233"/>
      <c r="N18" s="29">
        <v>7</v>
      </c>
      <c r="O18" s="231" t="str">
        <f>IF(N18="","",LOOKUP(N18,$W$3:$W$21,$X$3:$X$21))</f>
        <v>D. y Curric. del Nivel Inicial</v>
      </c>
      <c r="P18" s="232"/>
      <c r="Q18" s="233"/>
      <c r="R18" s="29">
        <v>3</v>
      </c>
      <c r="S18" s="231" t="str">
        <f>IF(R18="","",LOOKUP(R18,$W$3:$W$21,$X$3:$X$21))</f>
        <v>D. de Pract. del Leng. y la Lit.</v>
      </c>
      <c r="T18" s="232"/>
      <c r="U18" s="233"/>
      <c r="W18" s="25"/>
      <c r="X18" s="35"/>
      <c r="Y18" s="34"/>
      <c r="Z18" s="34"/>
      <c r="AA18" s="22"/>
    </row>
    <row r="19" spans="1:27" ht="15" customHeight="1">
      <c r="A19" s="54"/>
      <c r="B19" s="228" t="str">
        <f>IF(B18="","",LOOKUP(B18,$W$3:$W$21,$Y$3:$Y$21))</f>
        <v>Romero Patricia</v>
      </c>
      <c r="C19" s="223"/>
      <c r="D19" s="223"/>
      <c r="E19" s="229"/>
      <c r="F19" s="228" t="str">
        <f>IF(F18="","",LOOKUP(F18,$W$3:$W$21,$Y$3:$Y$21))</f>
        <v>A CUBRIR</v>
      </c>
      <c r="G19" s="223"/>
      <c r="H19" s="223"/>
      <c r="I19" s="229"/>
      <c r="J19" s="228" t="str">
        <f>IF(J18="","",LOOKUP(J18,$W$3:$W$21,$Y$3:$Y$21))</f>
        <v>Lopez Pablo</v>
      </c>
      <c r="K19" s="223"/>
      <c r="L19" s="223"/>
      <c r="M19" s="229"/>
      <c r="N19" s="228" t="str">
        <f>IF(N18="","",LOOKUP(N18,$W$3:$W$21,$Y$3:$Y$21))</f>
        <v>Lopez Pablo</v>
      </c>
      <c r="O19" s="223"/>
      <c r="P19" s="223"/>
      <c r="Q19" s="229"/>
      <c r="R19" s="228" t="str">
        <f>IF(R18="","",LOOKUP(R18,$W$3:$W$21,$Y$3:$Y$21))</f>
        <v>Porto Flavia</v>
      </c>
      <c r="S19" s="223"/>
      <c r="T19" s="223"/>
      <c r="U19" s="229"/>
      <c r="W19" s="25"/>
      <c r="X19" s="46"/>
      <c r="Y19" s="47"/>
      <c r="Z19" s="47"/>
      <c r="AA19" s="22"/>
    </row>
    <row r="20" spans="1:27" ht="15" customHeight="1">
      <c r="A20" s="53">
        <v>2210</v>
      </c>
      <c r="B20" s="224" t="str">
        <f>IF(B18="","",IF(LOOKUP(B18,$W$3:$W$21,$Z$3:$Z$21)="","---",LOOKUP(B18,$W$3:$W$21,$Z$3:$Z$21)))</f>
        <v>Romero Patricia</v>
      </c>
      <c r="C20" s="225"/>
      <c r="D20" s="225"/>
      <c r="E20" s="226"/>
      <c r="F20" s="224" t="str">
        <f>IF(F18="","",IF(LOOKUP(F18,$W$3:$W$21,$Z$3:$Z$21)="","---",LOOKUP(F18,$W$3:$W$21,$Z$3:$Z$21)))</f>
        <v>Agostino Facundo</v>
      </c>
      <c r="G20" s="225"/>
      <c r="H20" s="225"/>
      <c r="I20" s="226"/>
      <c r="J20" s="224" t="str">
        <f>IF(J18="","",IF(LOOKUP(J18,$W$3:$W$21,$Z$3:$Z$21)="","---",LOOKUP(J18,$W$3:$W$21,$Z$3:$Z$21)))</f>
        <v>Lopez Pablo</v>
      </c>
      <c r="K20" s="225"/>
      <c r="L20" s="225"/>
      <c r="M20" s="226"/>
      <c r="N20" s="224" t="str">
        <f>IF(N18="","",IF(LOOKUP(N18,$W$3:$W$21,$Z$3:$Z$21)="","---",LOOKUP(N18,$W$3:$W$21,$Z$3:$Z$21)))</f>
        <v>Lopez Pablo</v>
      </c>
      <c r="O20" s="225"/>
      <c r="P20" s="225"/>
      <c r="Q20" s="226"/>
      <c r="R20" s="224" t="str">
        <f>IF(R18="","",IF(LOOKUP(R18,$W$3:$W$21,$Z$3:$Z$21)="","---",LOOKUP(R18,$W$3:$W$21,$Z$3:$Z$21)))</f>
        <v>Porto Flavia</v>
      </c>
      <c r="S20" s="225"/>
      <c r="T20" s="225"/>
      <c r="U20" s="226"/>
      <c r="W20" s="25"/>
      <c r="X20" s="46"/>
      <c r="Y20" s="47"/>
      <c r="Z20" s="47"/>
      <c r="AA20" s="22"/>
    </row>
    <row r="21" spans="1:27" ht="15" customHeight="1">
      <c r="B21" s="48"/>
      <c r="C21" s="48"/>
      <c r="D21" s="48"/>
      <c r="E21" s="49"/>
      <c r="F21" s="49"/>
      <c r="G21" s="49"/>
      <c r="H21" s="49"/>
      <c r="I21" s="49"/>
      <c r="J21" s="49"/>
      <c r="K21" s="49"/>
      <c r="L21" s="49"/>
      <c r="M21" s="49"/>
      <c r="N21" s="49"/>
      <c r="O21" s="49"/>
      <c r="P21" s="49"/>
      <c r="Q21" s="50"/>
      <c r="R21" s="50"/>
      <c r="S21" s="50"/>
      <c r="T21" s="50"/>
      <c r="U21" s="50"/>
      <c r="W21" s="25"/>
      <c r="X21" s="46"/>
      <c r="Y21" s="47"/>
      <c r="Z21" s="47"/>
      <c r="AA21" s="22"/>
    </row>
    <row r="22" spans="1:27" ht="12.75" customHeight="1"/>
    <row r="23" spans="1:27" ht="12.75" customHeight="1"/>
    <row r="24" spans="1:27" ht="12.75" customHeight="1"/>
    <row r="25" spans="1:27" ht="12.75" customHeight="1"/>
    <row r="26" spans="1:27" ht="12.75" customHeight="1"/>
    <row r="27" spans="1:27" ht="12.75" customHeight="1"/>
    <row r="28" spans="1:27" ht="12.75" customHeight="1"/>
    <row r="29" spans="1:27" ht="12.75" customHeight="1"/>
    <row r="30" spans="1:27" ht="12.75" customHeight="1"/>
    <row r="31" spans="1:27" ht="12.75" customHeight="1"/>
    <row r="32" spans="1:27"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row r="186" ht="12.75"/>
    <row r="187" ht="12.75"/>
    <row r="188" ht="12.75"/>
    <row r="189" ht="12.75"/>
    <row r="190" ht="12.75"/>
    <row r="191" ht="12.75"/>
    <row r="192" ht="12.75"/>
    <row r="193" ht="12.75"/>
    <row r="194" ht="12.75"/>
    <row r="195" ht="12.75"/>
    <row r="196" ht="12.75"/>
    <row r="197" ht="12.75"/>
    <row r="198" ht="12.75"/>
    <row r="199" ht="12.75"/>
    <row r="200" ht="12.75"/>
    <row r="201" ht="12.75"/>
    <row r="202" ht="12.75"/>
    <row r="203" ht="12.75"/>
    <row r="204" ht="12.75"/>
    <row r="205" ht="12.75"/>
    <row r="206" ht="12.75"/>
    <row r="207" ht="12.75"/>
    <row r="208" ht="12.75"/>
    <row r="209" ht="12.75"/>
    <row r="210" ht="12.75"/>
    <row r="211" ht="12.75"/>
    <row r="212" ht="12.75"/>
    <row r="213" ht="12.75"/>
    <row r="214" ht="12.75"/>
    <row r="215" ht="12.75"/>
    <row r="216" ht="12.75"/>
    <row r="217" ht="12.75"/>
    <row r="218" ht="12.75"/>
    <row r="219" ht="12.75"/>
    <row r="220" ht="12.75"/>
    <row r="221" ht="12.75"/>
    <row r="222" ht="12.75"/>
    <row r="223" ht="12.75"/>
    <row r="224" ht="12.75"/>
    <row r="225" ht="12.75"/>
    <row r="226" ht="12.75"/>
    <row r="227" ht="12.75"/>
    <row r="228" ht="12.75"/>
    <row r="229" ht="12.75"/>
    <row r="230" ht="12.75"/>
    <row r="231" ht="12.75"/>
    <row r="232" ht="12.75"/>
    <row r="233" ht="12.75"/>
    <row r="234" ht="12.75"/>
    <row r="235" ht="12.75"/>
    <row r="236" ht="12.75"/>
    <row r="237" ht="12.75"/>
    <row r="238" ht="12.75"/>
    <row r="239" ht="12.75"/>
    <row r="240" ht="12.75"/>
    <row r="241" ht="12.75"/>
    <row r="242" ht="12.75"/>
    <row r="243" ht="12.75"/>
    <row r="244" ht="12.75"/>
    <row r="245" ht="12.75"/>
    <row r="246" ht="12.75"/>
    <row r="247" ht="12.75"/>
    <row r="248" ht="12.75"/>
    <row r="249" ht="12.75"/>
    <row r="250" ht="12.75"/>
    <row r="251" ht="12.75"/>
    <row r="252" ht="12.75"/>
    <row r="253" ht="12.75"/>
    <row r="254" ht="12.75"/>
    <row r="255" ht="12.75"/>
    <row r="256" ht="12.75"/>
    <row r="257" ht="12.75"/>
    <row r="258" ht="12.75"/>
    <row r="259" ht="12.75"/>
    <row r="260" ht="12.75"/>
    <row r="261" ht="12.75"/>
    <row r="262" ht="12.75"/>
    <row r="263" ht="12.75"/>
    <row r="264" ht="12.75"/>
    <row r="265" ht="12.75"/>
    <row r="266" ht="12.75"/>
    <row r="267" ht="12.75"/>
    <row r="268" ht="12.75"/>
    <row r="269" ht="12.75"/>
    <row r="270" ht="12.75"/>
    <row r="271" ht="12.75"/>
    <row r="272" ht="12.75"/>
    <row r="273" ht="12.75"/>
    <row r="274" ht="12.75"/>
    <row r="275" ht="12.75"/>
    <row r="276" ht="12.75"/>
    <row r="277" ht="12.75"/>
    <row r="278" ht="12.75"/>
    <row r="279" ht="12.75"/>
    <row r="280" ht="12.75"/>
    <row r="281" ht="12.75"/>
    <row r="282" ht="12.75"/>
    <row r="283" ht="12.75"/>
    <row r="284" ht="12.75"/>
    <row r="285" ht="12.75"/>
    <row r="286" ht="12.75"/>
    <row r="287" ht="12.75"/>
    <row r="288" ht="12.75"/>
    <row r="289" ht="12.75"/>
    <row r="290" ht="12.75"/>
    <row r="291" ht="12.75"/>
    <row r="292" ht="12.75"/>
    <row r="293" ht="12.75"/>
    <row r="294" ht="12.75"/>
    <row r="295" ht="12.75"/>
    <row r="296" ht="12.75"/>
    <row r="297" ht="12.75"/>
    <row r="298" ht="12.75"/>
    <row r="299" ht="12.75"/>
    <row r="300" ht="12.75"/>
    <row r="301" ht="12.75"/>
    <row r="302" ht="12.75"/>
    <row r="303" ht="12.75"/>
    <row r="304" ht="12.75"/>
    <row r="305" ht="12.75"/>
    <row r="306" ht="12.75"/>
    <row r="307" ht="12.75"/>
    <row r="308" ht="12.75"/>
    <row r="309" ht="12.75"/>
    <row r="310" ht="12.75"/>
    <row r="311" ht="12.75"/>
    <row r="312" ht="12.75"/>
    <row r="313" ht="12.75"/>
    <row r="314" ht="12.75"/>
    <row r="315" ht="12.75"/>
    <row r="316" ht="12.75"/>
    <row r="317" ht="12.75"/>
    <row r="318" ht="12.75"/>
    <row r="319" ht="12.75"/>
    <row r="320" ht="12.75"/>
    <row r="321" ht="12.75"/>
    <row r="322" ht="12.75"/>
    <row r="323" ht="12.75"/>
    <row r="324" ht="12.75"/>
    <row r="325" ht="12.75"/>
    <row r="326" ht="12.75"/>
    <row r="327" ht="12.75"/>
    <row r="328" ht="12.75"/>
    <row r="329" ht="12.75"/>
    <row r="330" ht="12.75"/>
    <row r="331" ht="12.75"/>
    <row r="332" ht="12.75"/>
    <row r="333" ht="12.75"/>
    <row r="334" ht="12.75"/>
    <row r="335" ht="12.75"/>
    <row r="336" ht="12.75"/>
    <row r="337" ht="12.75"/>
    <row r="338" ht="12.75"/>
    <row r="339" ht="12.75"/>
    <row r="340" ht="12.75"/>
    <row r="341" ht="12.75"/>
    <row r="342" ht="12.75"/>
    <row r="343" ht="12.75"/>
    <row r="344" ht="12.75"/>
    <row r="345" ht="12.75"/>
    <row r="346" ht="12.75"/>
    <row r="347" ht="12.75"/>
    <row r="348" ht="12.75"/>
    <row r="349" ht="12.75"/>
    <row r="350" ht="12.75"/>
    <row r="351" ht="12.75"/>
    <row r="352" ht="12.75"/>
    <row r="353" ht="12.75"/>
    <row r="354" ht="12.75"/>
    <row r="355" ht="12.75"/>
    <row r="356" ht="12.75"/>
    <row r="357" ht="12.75"/>
    <row r="358" ht="12.75"/>
    <row r="359" ht="12.75"/>
    <row r="360" ht="12.75"/>
    <row r="361" ht="12.75"/>
    <row r="362" ht="12.75"/>
    <row r="363" ht="12.75"/>
    <row r="364" ht="12.75"/>
    <row r="365" ht="12.75"/>
    <row r="366" ht="12.75"/>
    <row r="367" ht="12.75"/>
    <row r="368" ht="12.75"/>
    <row r="369" ht="12.75"/>
    <row r="370" ht="12.75"/>
    <row r="371" ht="12.75"/>
    <row r="372" ht="12.75"/>
    <row r="373" ht="12.75"/>
    <row r="374" ht="12.75"/>
    <row r="375" ht="12.75"/>
    <row r="376" ht="12.75"/>
    <row r="377" ht="12.75"/>
    <row r="378" ht="12.75"/>
    <row r="379" ht="12.75"/>
    <row r="380" ht="12.75"/>
    <row r="381" ht="12.75"/>
    <row r="382" ht="12.75"/>
    <row r="383" ht="12.75"/>
    <row r="384" ht="12.75"/>
    <row r="385" ht="12.75"/>
    <row r="386" ht="12.75"/>
    <row r="387" ht="12.75"/>
    <row r="388" ht="12.75"/>
    <row r="389" ht="12.75"/>
    <row r="390" ht="12.75"/>
    <row r="391" ht="12.75"/>
    <row r="392" ht="12.75"/>
    <row r="393" ht="12.75"/>
    <row r="394" ht="12.75"/>
    <row r="395" ht="12.75"/>
    <row r="396" ht="12.75"/>
    <row r="397" ht="12.75"/>
    <row r="398" ht="12.75"/>
    <row r="399" ht="12.75"/>
    <row r="400" ht="12.75"/>
    <row r="401" ht="12.75"/>
    <row r="402" ht="12.75"/>
    <row r="403" ht="12.75"/>
    <row r="404" ht="12.75"/>
    <row r="405" ht="12.75"/>
    <row r="406" ht="12.75"/>
    <row r="407" ht="12.75"/>
    <row r="408" ht="12.75"/>
    <row r="409" ht="12.75"/>
    <row r="410" ht="12.75"/>
    <row r="411" ht="12.75"/>
    <row r="412" ht="12.75"/>
    <row r="413" ht="12.75"/>
    <row r="414" ht="12.75"/>
    <row r="415" ht="12.75"/>
    <row r="416" ht="12.75"/>
    <row r="417" ht="12.75"/>
    <row r="418" ht="12.75"/>
    <row r="419" ht="12.75"/>
    <row r="420" ht="12.75"/>
    <row r="421" ht="12.75"/>
    <row r="422" ht="12.75"/>
    <row r="423" ht="12.75"/>
    <row r="424" ht="12.75"/>
    <row r="425" ht="12.75"/>
    <row r="426" ht="12.75"/>
    <row r="427" ht="12.75"/>
    <row r="428" ht="12.75"/>
    <row r="429" ht="12.75"/>
    <row r="430" ht="12.75"/>
    <row r="431" ht="12.75"/>
    <row r="432" ht="12.75"/>
    <row r="433" ht="12.75"/>
    <row r="434" ht="12.75"/>
    <row r="435" ht="12.75"/>
    <row r="436" ht="12.75"/>
    <row r="437" ht="12.75"/>
    <row r="438" ht="12.75"/>
    <row r="439" ht="12.75"/>
    <row r="440" ht="12.75"/>
    <row r="441" ht="12.75"/>
    <row r="442" ht="12.75"/>
    <row r="443" ht="12.75"/>
    <row r="444" ht="12.75"/>
    <row r="445" ht="12.75"/>
    <row r="446" ht="12.75"/>
    <row r="447" ht="12.75"/>
    <row r="448" ht="12.75"/>
    <row r="449" ht="12.75"/>
    <row r="450" ht="12.75"/>
    <row r="451" ht="12.75"/>
    <row r="452" ht="12.75"/>
    <row r="453" ht="12.75"/>
    <row r="454" ht="12.75"/>
    <row r="455" ht="12.75"/>
    <row r="456" ht="12.75"/>
    <row r="457" ht="12.75"/>
    <row r="458" ht="12.75"/>
    <row r="459" ht="12.75"/>
    <row r="460" ht="12.75"/>
    <row r="461" ht="12.75"/>
    <row r="462" ht="12.75"/>
    <row r="463" ht="12.75"/>
    <row r="464" ht="12.75"/>
    <row r="465" ht="12.75"/>
    <row r="466" ht="12.75"/>
    <row r="467" ht="12.75"/>
    <row r="468" ht="12.75"/>
    <row r="469" ht="12.75"/>
    <row r="470" ht="12.75"/>
    <row r="471" ht="12.75"/>
    <row r="472" ht="12.75"/>
    <row r="473" ht="12.75"/>
    <row r="474" ht="12.75"/>
    <row r="475" ht="12.75"/>
    <row r="476" ht="12.75"/>
    <row r="477" ht="12.75"/>
    <row r="478" ht="12.75"/>
    <row r="479" ht="12.75"/>
    <row r="480" ht="12.75"/>
    <row r="481" ht="12.75"/>
    <row r="482" ht="12.75"/>
    <row r="483" ht="12.75"/>
    <row r="484" ht="12.75"/>
    <row r="485" ht="12.75"/>
    <row r="486" ht="12.75"/>
    <row r="487" ht="12.75"/>
    <row r="488" ht="12.75"/>
    <row r="489" ht="12.75"/>
    <row r="490" ht="12.75"/>
    <row r="491" ht="12.75"/>
    <row r="492" ht="12.75"/>
    <row r="493" ht="12.75"/>
    <row r="494" ht="12.75"/>
    <row r="495" ht="12.75"/>
    <row r="496" ht="12.75"/>
    <row r="497" ht="12.75"/>
    <row r="498" ht="12.75"/>
    <row r="499" ht="12.75"/>
    <row r="500" ht="12.75"/>
    <row r="501" ht="12.75"/>
    <row r="502" ht="12.75"/>
    <row r="503" ht="12.75"/>
    <row r="504" ht="12.75"/>
    <row r="505" ht="12.75"/>
    <row r="506" ht="12.75"/>
    <row r="507" ht="12.75"/>
    <row r="508" ht="12.75"/>
    <row r="509" ht="12.75"/>
    <row r="510" ht="12.75"/>
    <row r="511" ht="12.75"/>
    <row r="512" ht="12.75"/>
    <row r="513" ht="12.75"/>
    <row r="514" ht="12.75"/>
    <row r="515" ht="12.75"/>
    <row r="516" ht="12.75"/>
    <row r="517" ht="12.75"/>
    <row r="518" ht="12.75"/>
    <row r="519" ht="12.75"/>
    <row r="520" ht="12.75"/>
    <row r="521" ht="12.75"/>
    <row r="522" ht="12.75"/>
    <row r="523" ht="12.75"/>
    <row r="524" ht="12.75"/>
    <row r="525" ht="12.75"/>
    <row r="526" ht="12.75"/>
    <row r="527" ht="12.75"/>
    <row r="528" ht="12.75"/>
    <row r="529" ht="12.75"/>
    <row r="530" ht="12.75"/>
    <row r="531" ht="12.75"/>
    <row r="532" ht="12.75"/>
    <row r="533" ht="12.75"/>
    <row r="534" ht="12.75"/>
    <row r="535" ht="12.75"/>
    <row r="536" ht="12.75"/>
    <row r="537" ht="12.75"/>
    <row r="538" ht="12.75"/>
    <row r="539" ht="12.75"/>
    <row r="540" ht="12.75"/>
    <row r="541" ht="12.75"/>
    <row r="542" ht="12.75"/>
    <row r="543" ht="12.75"/>
    <row r="544" ht="12.75"/>
    <row r="545" ht="12.75"/>
    <row r="546" ht="12.75"/>
    <row r="547" ht="12.75"/>
    <row r="548" ht="12.75"/>
    <row r="549" ht="12.75"/>
    <row r="550" ht="12.75"/>
    <row r="551" ht="12.75"/>
    <row r="552" ht="12.75"/>
    <row r="553" ht="12.75"/>
    <row r="554" ht="12.75"/>
    <row r="555" ht="12.75"/>
    <row r="556" ht="12.75"/>
    <row r="557" ht="12.75"/>
    <row r="558" ht="12.75"/>
    <row r="559" ht="12.75"/>
    <row r="560" ht="12.75"/>
    <row r="561" ht="12.75"/>
    <row r="562" ht="12.75"/>
    <row r="563" ht="12.75"/>
    <row r="564" ht="12.75"/>
    <row r="565" ht="12.75"/>
    <row r="566" ht="12.75"/>
    <row r="567" ht="12.75"/>
    <row r="568" ht="12.75"/>
    <row r="569" ht="12.75"/>
    <row r="570" ht="12.75"/>
    <row r="571" ht="12.75"/>
    <row r="572" ht="12.75"/>
    <row r="573" ht="12.75"/>
    <row r="574" ht="12.75"/>
    <row r="575" ht="12.75"/>
    <row r="576" ht="12.75"/>
    <row r="577" ht="12.75"/>
    <row r="578" ht="12.75"/>
    <row r="579" ht="12.75"/>
    <row r="580" ht="12.75"/>
    <row r="581" ht="12.75"/>
    <row r="582" ht="12.75"/>
    <row r="583" ht="12.75"/>
    <row r="584" ht="12.75"/>
    <row r="585" ht="12.75"/>
    <row r="586" ht="12.75"/>
    <row r="587" ht="12.75"/>
    <row r="588" ht="12.75"/>
    <row r="589" ht="12.75"/>
    <row r="590" ht="12.75"/>
    <row r="591" ht="12.75"/>
    <row r="592" ht="12.75"/>
    <row r="593" ht="12.75"/>
    <row r="594" ht="12.75"/>
    <row r="595" ht="12.75"/>
    <row r="596" ht="12.75"/>
    <row r="597" ht="12.75"/>
    <row r="598" ht="12.75"/>
    <row r="599" ht="12.75"/>
    <row r="600" ht="12.75"/>
    <row r="601" ht="12.75"/>
    <row r="602" ht="12.75"/>
    <row r="603" ht="12.75"/>
    <row r="604" ht="12.75"/>
    <row r="605" ht="12.75"/>
    <row r="606" ht="12.75"/>
    <row r="607" ht="12.75"/>
    <row r="608" ht="12.75"/>
    <row r="609" ht="12.75"/>
    <row r="610" ht="12.75"/>
    <row r="611" ht="12.75"/>
    <row r="612" ht="12.75"/>
    <row r="613" ht="12.75"/>
    <row r="614" ht="12.75"/>
    <row r="615" ht="12.75"/>
    <row r="616" ht="12.75"/>
    <row r="617" ht="12.75"/>
    <row r="618" ht="12.75"/>
    <row r="619" ht="12.75"/>
    <row r="620" ht="12.75"/>
    <row r="621" ht="12.75"/>
    <row r="622" ht="12.75"/>
    <row r="623" ht="12.75"/>
    <row r="624" ht="12.75"/>
    <row r="625" ht="12.75"/>
    <row r="626" ht="12.75"/>
    <row r="627" ht="12.75"/>
    <row r="628" ht="12.75"/>
    <row r="629" ht="12.75"/>
    <row r="630" ht="12.75"/>
    <row r="631" ht="12.75"/>
    <row r="632" ht="12.75"/>
    <row r="633" ht="12.75"/>
    <row r="634" ht="12.75"/>
    <row r="635" ht="12.75"/>
    <row r="636" ht="12.75"/>
    <row r="637" ht="12.75"/>
    <row r="638" ht="12.75"/>
    <row r="639" ht="12.75"/>
    <row r="640" ht="12.75"/>
    <row r="641" ht="12.75"/>
    <row r="642" ht="12.75"/>
    <row r="643" ht="12.75"/>
    <row r="644" ht="12.75"/>
    <row r="645" ht="12.75"/>
    <row r="646" ht="12.75"/>
    <row r="647" ht="12.75"/>
    <row r="648" ht="12.75"/>
    <row r="649" ht="12.75"/>
    <row r="650" ht="12.75"/>
    <row r="651" ht="12.75"/>
    <row r="652" ht="12.75"/>
    <row r="653" ht="12.75"/>
    <row r="654" ht="12.75"/>
    <row r="655" ht="12.75"/>
    <row r="656" ht="12.75"/>
    <row r="657" ht="12.75"/>
    <row r="658" ht="12.75"/>
    <row r="659" ht="12.75"/>
    <row r="660" ht="12.75"/>
    <row r="661" ht="12.75"/>
    <row r="662" ht="12.75"/>
    <row r="663" ht="12.75"/>
    <row r="664" ht="12.75"/>
    <row r="665" ht="12.75"/>
    <row r="666" ht="12.75"/>
    <row r="667" ht="12.75"/>
    <row r="668" ht="12.75"/>
    <row r="669" ht="12.75"/>
    <row r="670" ht="12.75"/>
    <row r="671" ht="12.75"/>
    <row r="672" ht="12.75"/>
    <row r="673" ht="12.75"/>
    <row r="674" ht="12.75"/>
    <row r="675" ht="12.75"/>
    <row r="676" ht="12.75"/>
    <row r="677" ht="12.75"/>
    <row r="678" ht="12.75"/>
    <row r="679" ht="12.75"/>
    <row r="680" ht="12.75"/>
    <row r="681" ht="12.75"/>
    <row r="682" ht="12.75"/>
    <row r="683" ht="12.75"/>
    <row r="684" ht="12.75"/>
    <row r="685" ht="12.75"/>
    <row r="686" ht="12.75"/>
    <row r="687" ht="12.75"/>
    <row r="688" ht="12.75"/>
    <row r="689" ht="12.75"/>
    <row r="690" ht="12.75"/>
    <row r="691" ht="12.75"/>
    <row r="692" ht="12.75"/>
    <row r="693" ht="12.75"/>
    <row r="694" ht="12.75"/>
    <row r="695" ht="12.75"/>
    <row r="696" ht="12.75"/>
    <row r="697" ht="12.75"/>
    <row r="698" ht="12.75"/>
    <row r="699" ht="12.75"/>
    <row r="700" ht="12.75"/>
    <row r="701" ht="12.75"/>
    <row r="702" ht="12.75"/>
    <row r="703" ht="12.75"/>
    <row r="704" ht="12.75"/>
    <row r="705" ht="12.75"/>
    <row r="706" ht="12.75"/>
    <row r="707" ht="12.75"/>
    <row r="708" ht="12.75"/>
    <row r="709" ht="12.75"/>
    <row r="710" ht="12.75"/>
    <row r="711" ht="12.75"/>
    <row r="712" ht="12.75"/>
    <row r="713" ht="12.75"/>
    <row r="714" ht="12.75"/>
    <row r="715" ht="12.75"/>
    <row r="716" ht="12.75"/>
    <row r="717" ht="12.75"/>
    <row r="718" ht="12.75"/>
    <row r="719" ht="12.75"/>
    <row r="720" ht="12.75"/>
    <row r="721" ht="12.75"/>
    <row r="722" ht="12.75"/>
    <row r="723" ht="12.75"/>
    <row r="724" ht="12.75"/>
    <row r="725" ht="12.75"/>
    <row r="726" ht="12.75"/>
    <row r="727" ht="12.75"/>
    <row r="728" ht="12.75"/>
    <row r="729" ht="12.75"/>
    <row r="730" ht="12.75"/>
    <row r="731" ht="12.75"/>
    <row r="732" ht="12.75"/>
    <row r="733" ht="12.75"/>
    <row r="734" ht="12.75"/>
    <row r="735" ht="12.75"/>
    <row r="736" ht="12.75"/>
    <row r="737" ht="12.75"/>
    <row r="738" ht="12.75"/>
    <row r="739" ht="12.75"/>
    <row r="740" ht="12.75"/>
    <row r="741" ht="12.75"/>
    <row r="742" ht="12.75"/>
    <row r="743" ht="12.75"/>
    <row r="744" ht="12.75"/>
    <row r="745" ht="12.75"/>
    <row r="746" ht="12.75"/>
    <row r="747" ht="12.75"/>
    <row r="748" ht="12.75"/>
    <row r="749" ht="12.75"/>
    <row r="750" ht="12.75"/>
    <row r="751" ht="12.75"/>
    <row r="752" ht="12.75"/>
    <row r="753" ht="12.75"/>
    <row r="754" ht="12.75"/>
    <row r="755" ht="12.75"/>
    <row r="756" ht="12.75"/>
    <row r="757" ht="12.75"/>
    <row r="758" ht="12.75"/>
    <row r="759" ht="12.75"/>
    <row r="760" ht="12.75"/>
    <row r="761" ht="12.75"/>
    <row r="762" ht="12.75"/>
    <row r="763" ht="12.75"/>
    <row r="764" ht="12.75"/>
    <row r="765" ht="12.75"/>
    <row r="766" ht="12.75"/>
    <row r="767" ht="12.75"/>
    <row r="768" ht="12.75"/>
    <row r="769" ht="12.75"/>
    <row r="770" ht="12.75"/>
    <row r="771" ht="12.75"/>
    <row r="772" ht="12.75"/>
    <row r="773" ht="12.75"/>
    <row r="774" ht="12.75"/>
    <row r="775" ht="12.75"/>
    <row r="776" ht="12.75"/>
    <row r="777" ht="12.75"/>
    <row r="778" ht="12.75"/>
    <row r="779" ht="12.75"/>
    <row r="780" ht="12.75"/>
    <row r="781" ht="12.75"/>
    <row r="782" ht="12.75"/>
    <row r="783" ht="12.75"/>
    <row r="784" ht="12.75"/>
    <row r="785" ht="12.75"/>
    <row r="786" ht="12.75"/>
    <row r="787" ht="12.75"/>
    <row r="788" ht="12.75"/>
    <row r="789" ht="12.75"/>
    <row r="790" ht="12.75"/>
    <row r="791" ht="12.75"/>
    <row r="792" ht="12.75"/>
    <row r="793" ht="12.75"/>
    <row r="794" ht="12.75"/>
    <row r="795" ht="12.75"/>
    <row r="796" ht="12.75"/>
    <row r="797" ht="12.75"/>
    <row r="798" ht="12.75"/>
    <row r="799" ht="12.75"/>
    <row r="800" ht="12.75"/>
    <row r="801" ht="12.75"/>
    <row r="802" ht="12.75"/>
    <row r="803" ht="12.75"/>
    <row r="804" ht="12.75"/>
    <row r="805" ht="12.75"/>
    <row r="806" ht="12.75"/>
    <row r="807" ht="12.75"/>
    <row r="808" ht="12.75"/>
    <row r="809" ht="12.75"/>
    <row r="810" ht="12.75"/>
    <row r="811" ht="12.75"/>
    <row r="812" ht="12.75"/>
    <row r="813" ht="12.75"/>
    <row r="814" ht="12.75"/>
    <row r="815" ht="12.75"/>
    <row r="816" ht="12.75"/>
    <row r="817" ht="12.75"/>
    <row r="818" ht="12.75"/>
    <row r="819" ht="12.75"/>
    <row r="820" ht="12.75"/>
    <row r="821" ht="12.75"/>
    <row r="822" ht="12.75"/>
    <row r="823" ht="12.75"/>
    <row r="824" ht="12.75"/>
    <row r="825" ht="12.75"/>
    <row r="826" ht="12.75"/>
    <row r="827" ht="12.75"/>
    <row r="828" ht="12.75"/>
    <row r="829" ht="12.75"/>
    <row r="830" ht="12.75"/>
    <row r="831" ht="12.75"/>
    <row r="832" ht="12.75"/>
    <row r="833" ht="12.75"/>
    <row r="834" ht="12.75"/>
    <row r="835" ht="12.75"/>
    <row r="836" ht="12.75"/>
    <row r="837" ht="12.75"/>
    <row r="838" ht="12.75"/>
    <row r="839" ht="12.75"/>
    <row r="840" ht="12.75"/>
    <row r="841" ht="12.75"/>
    <row r="842" ht="12.75"/>
    <row r="843" ht="12.75"/>
    <row r="844" ht="12.75"/>
    <row r="845" ht="12.75"/>
    <row r="846" ht="12.75"/>
    <row r="847" ht="12.75"/>
    <row r="848" ht="12.75"/>
    <row r="849" ht="12.75"/>
    <row r="850" ht="12.75"/>
    <row r="851" ht="12.75"/>
    <row r="852" ht="12.75"/>
    <row r="853" ht="12.75"/>
    <row r="854" ht="12.75"/>
    <row r="855" ht="12.75"/>
    <row r="856" ht="12.75"/>
    <row r="857" ht="12.75"/>
    <row r="858" ht="12.75"/>
    <row r="859" ht="12.75"/>
    <row r="860" ht="12.75"/>
    <row r="861" ht="12.75"/>
    <row r="862" ht="12.75"/>
    <row r="863" ht="12.75"/>
    <row r="864" ht="12.75"/>
    <row r="865" ht="12.75"/>
    <row r="866" ht="12.75"/>
    <row r="867" ht="12.75"/>
    <row r="868" ht="12.75"/>
    <row r="869" ht="12.75"/>
    <row r="870" ht="12.75"/>
    <row r="871" ht="12.75"/>
    <row r="872" ht="12.75"/>
    <row r="873" ht="12.75"/>
    <row r="874" ht="12.75"/>
    <row r="875" ht="12.75"/>
    <row r="876" ht="12.75"/>
    <row r="877" ht="12.75"/>
    <row r="878" ht="12.75"/>
    <row r="879" ht="12.75"/>
    <row r="880" ht="12.75"/>
    <row r="881" ht="12.75"/>
    <row r="882" ht="12.75"/>
    <row r="883" ht="12.75"/>
    <row r="884" ht="12.75"/>
    <row r="885" ht="12.75"/>
    <row r="886" ht="12.75"/>
    <row r="887" ht="12.75"/>
    <row r="888" ht="12.75"/>
    <row r="889" ht="12.75"/>
    <row r="890" ht="12.75"/>
    <row r="891" ht="12.75"/>
    <row r="892" ht="12.75"/>
    <row r="893" ht="12.75"/>
    <row r="894" ht="12.75"/>
    <row r="895" ht="12.75"/>
    <row r="896" ht="12.75"/>
    <row r="897" ht="12.75"/>
    <row r="898" ht="12.75"/>
    <row r="899" ht="12.75"/>
    <row r="900" ht="12.75"/>
    <row r="901" ht="12.75"/>
    <row r="902" ht="12.75"/>
    <row r="903" ht="12.75"/>
    <row r="904" ht="12.75"/>
    <row r="905" ht="12.75"/>
    <row r="906" ht="12.75"/>
    <row r="907" ht="12.75"/>
    <row r="908" ht="12.75"/>
    <row r="909" ht="12.75"/>
    <row r="910" ht="12.75"/>
    <row r="911" ht="12.75"/>
    <row r="912" ht="12.75"/>
    <row r="913" ht="12.75"/>
    <row r="914" ht="12.75"/>
    <row r="915" ht="12.75"/>
    <row r="916" ht="12.75"/>
    <row r="917" ht="12.75"/>
    <row r="918" ht="12.75"/>
    <row r="919" ht="12.75"/>
    <row r="920" ht="12.75"/>
    <row r="921" ht="12.75"/>
    <row r="922" ht="12.75"/>
    <row r="923" ht="12.75"/>
    <row r="924" ht="12.75"/>
    <row r="925" ht="12.75"/>
    <row r="926" ht="12.75"/>
    <row r="927" ht="12.75"/>
    <row r="928" ht="12.75"/>
    <row r="929" ht="12.75"/>
    <row r="930" ht="12.75"/>
    <row r="931" ht="12.75"/>
    <row r="932" ht="12.75"/>
    <row r="933" ht="12.75"/>
    <row r="934" ht="12.75"/>
    <row r="935" ht="12.75"/>
    <row r="936" ht="12.75"/>
    <row r="937" ht="12.75"/>
    <row r="938" ht="12.75"/>
    <row r="939" ht="12.75"/>
    <row r="940" ht="12.75"/>
    <row r="941" ht="12.75"/>
    <row r="942" ht="12.75"/>
    <row r="943" ht="12.75"/>
    <row r="944" ht="12.75"/>
  </sheetData>
  <mergeCells count="96">
    <mergeCell ref="O9:Q9"/>
    <mergeCell ref="N10:Q10"/>
    <mergeCell ref="R10:U10"/>
    <mergeCell ref="N11:Q11"/>
    <mergeCell ref="R11:U11"/>
    <mergeCell ref="S9:U9"/>
    <mergeCell ref="C9:E9"/>
    <mergeCell ref="B10:E10"/>
    <mergeCell ref="F10:I10"/>
    <mergeCell ref="J10:M10"/>
    <mergeCell ref="B11:E11"/>
    <mergeCell ref="F11:I11"/>
    <mergeCell ref="J11:M11"/>
    <mergeCell ref="G9:I9"/>
    <mergeCell ref="K9:M9"/>
    <mergeCell ref="O15:Q15"/>
    <mergeCell ref="S15:U15"/>
    <mergeCell ref="J13:M13"/>
    <mergeCell ref="N13:Q13"/>
    <mergeCell ref="C12:E12"/>
    <mergeCell ref="G12:I12"/>
    <mergeCell ref="K12:M12"/>
    <mergeCell ref="O12:Q12"/>
    <mergeCell ref="B13:E13"/>
    <mergeCell ref="N14:Q14"/>
    <mergeCell ref="R14:U14"/>
    <mergeCell ref="S12:U12"/>
    <mergeCell ref="F13:I13"/>
    <mergeCell ref="R13:U13"/>
    <mergeCell ref="B17:E17"/>
    <mergeCell ref="F17:I17"/>
    <mergeCell ref="J17:M17"/>
    <mergeCell ref="N17:Q17"/>
    <mergeCell ref="R17:U17"/>
    <mergeCell ref="N20:Q20"/>
    <mergeCell ref="R20:U20"/>
    <mergeCell ref="C18:E18"/>
    <mergeCell ref="B19:E19"/>
    <mergeCell ref="F19:I19"/>
    <mergeCell ref="J19:M19"/>
    <mergeCell ref="B20:E20"/>
    <mergeCell ref="F20:I20"/>
    <mergeCell ref="J20:M20"/>
    <mergeCell ref="G18:I18"/>
    <mergeCell ref="S18:U18"/>
    <mergeCell ref="K18:M18"/>
    <mergeCell ref="O18:Q18"/>
    <mergeCell ref="N19:Q19"/>
    <mergeCell ref="R19:U19"/>
    <mergeCell ref="O3:Q3"/>
    <mergeCell ref="S3:U3"/>
    <mergeCell ref="R4:U4"/>
    <mergeCell ref="R5:U5"/>
    <mergeCell ref="O6:Q6"/>
    <mergeCell ref="S6:U6"/>
    <mergeCell ref="N4:Q4"/>
    <mergeCell ref="C1:U1"/>
    <mergeCell ref="B2:E2"/>
    <mergeCell ref="F2:I2"/>
    <mergeCell ref="J2:M2"/>
    <mergeCell ref="N2:Q2"/>
    <mergeCell ref="R2:U2"/>
    <mergeCell ref="C3:E3"/>
    <mergeCell ref="G3:I3"/>
    <mergeCell ref="K3:M3"/>
    <mergeCell ref="B4:E4"/>
    <mergeCell ref="F4:I4"/>
    <mergeCell ref="J4:M4"/>
    <mergeCell ref="B5:E5"/>
    <mergeCell ref="N5:Q5"/>
    <mergeCell ref="J7:M7"/>
    <mergeCell ref="N7:Q7"/>
    <mergeCell ref="R7:U7"/>
    <mergeCell ref="F5:I5"/>
    <mergeCell ref="J5:M5"/>
    <mergeCell ref="C6:E6"/>
    <mergeCell ref="G6:I6"/>
    <mergeCell ref="K6:M6"/>
    <mergeCell ref="B7:E7"/>
    <mergeCell ref="F7:I7"/>
    <mergeCell ref="R16:U16"/>
    <mergeCell ref="B8:E8"/>
    <mergeCell ref="F8:I8"/>
    <mergeCell ref="J8:M8"/>
    <mergeCell ref="N8:Q8"/>
    <mergeCell ref="R8:U8"/>
    <mergeCell ref="C15:E15"/>
    <mergeCell ref="G15:I15"/>
    <mergeCell ref="K15:M15"/>
    <mergeCell ref="B16:E16"/>
    <mergeCell ref="F16:I16"/>
    <mergeCell ref="J16:M16"/>
    <mergeCell ref="N16:Q16"/>
    <mergeCell ref="B14:E14"/>
    <mergeCell ref="F14:I14"/>
    <mergeCell ref="J14:M14"/>
  </mergeCells>
  <conditionalFormatting sqref="C3:E4 G3 K3 O3 S3 B4 F4 J4 N4 R4 C6:E6 G6 K6 O6 S6 B7 F7 J7 N7 R7 C9:E9 G9 K9 O9 S9 B10 F10 J10 N10 R10 G12 K12 O12 S12 B13 F13 J13 N13 R13 C15 G15 K15 O15 S15 B16 F16 J16 N16 R16 C18 G18 K18 O18 S18 B19 F19 J19 N19 R19">
    <cfRule type="cellIs" dxfId="566" priority="1" operator="equal">
      <formula>""</formula>
    </cfRule>
  </conditionalFormatting>
  <conditionalFormatting sqref="B3:B9">
    <cfRule type="cellIs" dxfId="565" priority="2" operator="equal">
      <formula>""</formula>
    </cfRule>
  </conditionalFormatting>
  <conditionalFormatting sqref="B15">
    <cfRule type="cellIs" dxfId="564" priority="3" operator="equal">
      <formula>""</formula>
    </cfRule>
  </conditionalFormatting>
  <conditionalFormatting sqref="B16 C15:E15">
    <cfRule type="cellIs" dxfId="563" priority="4" operator="equal">
      <formula>""</formula>
    </cfRule>
  </conditionalFormatting>
  <conditionalFormatting sqref="J8 N8 R8 B11 F11 J11 N11 R11 B14 F14 J14 N14 R14 B17 F17 J17 N17 R17 B20 F20 J20 N20 R20">
    <cfRule type="cellIs" dxfId="562" priority="5" operator="equal">
      <formula>""</formula>
    </cfRule>
  </conditionalFormatting>
  <conditionalFormatting sqref="J16 K15:M15">
    <cfRule type="cellIs" dxfId="561" priority="6" operator="equal">
      <formula>""</formula>
    </cfRule>
  </conditionalFormatting>
  <conditionalFormatting sqref="R5 R11">
    <cfRule type="cellIs" dxfId="560" priority="7" operator="equal">
      <formula>""</formula>
    </cfRule>
  </conditionalFormatting>
  <conditionalFormatting sqref="B5 B11">
    <cfRule type="cellIs" dxfId="559" priority="8" operator="equal">
      <formula>""</formula>
    </cfRule>
  </conditionalFormatting>
  <conditionalFormatting sqref="G3:I4 F4 G6:I6 G9:I9 F10">
    <cfRule type="cellIs" dxfId="558" priority="9" operator="equal">
      <formula>""</formula>
    </cfRule>
  </conditionalFormatting>
  <conditionalFormatting sqref="F3:F9">
    <cfRule type="cellIs" dxfId="557" priority="10" operator="equal">
      <formula>""</formula>
    </cfRule>
  </conditionalFormatting>
  <conditionalFormatting sqref="F5 F11">
    <cfRule type="cellIs" dxfId="556" priority="11" operator="equal">
      <formula>""</formula>
    </cfRule>
  </conditionalFormatting>
  <conditionalFormatting sqref="K3:M4 J4 K6:M6 K9:M9 J10">
    <cfRule type="cellIs" dxfId="555" priority="12" operator="equal">
      <formula>""</formula>
    </cfRule>
  </conditionalFormatting>
  <conditionalFormatting sqref="J3:J9 N8 R8 B11 F11 J11 N11 R11 B14 F14 J14 N14 R14 B17 F17 J17 N17 R17 B20 F20 J20 N20 R20">
    <cfRule type="cellIs" dxfId="554" priority="13" operator="equal">
      <formula>""</formula>
    </cfRule>
  </conditionalFormatting>
  <conditionalFormatting sqref="J5 J11">
    <cfRule type="cellIs" dxfId="553" priority="14" operator="equal">
      <formula>""</formula>
    </cfRule>
  </conditionalFormatting>
  <conditionalFormatting sqref="O3:Q4 N4 O6:Q6 O9:Q9 N10">
    <cfRule type="cellIs" dxfId="552" priority="15" operator="equal">
      <formula>""</formula>
    </cfRule>
  </conditionalFormatting>
  <conditionalFormatting sqref="N3:N9">
    <cfRule type="cellIs" dxfId="551" priority="16" operator="equal">
      <formula>""</formula>
    </cfRule>
  </conditionalFormatting>
  <conditionalFormatting sqref="N5 N11">
    <cfRule type="cellIs" dxfId="550" priority="17" operator="equal">
      <formula>""</formula>
    </cfRule>
  </conditionalFormatting>
  <conditionalFormatting sqref="S3:U4 R4 S6:U6 S9:U9 R10">
    <cfRule type="cellIs" dxfId="549" priority="18" operator="equal">
      <formula>""</formula>
    </cfRule>
  </conditionalFormatting>
  <conditionalFormatting sqref="R3:R9">
    <cfRule type="cellIs" dxfId="548" priority="19" operator="equal">
      <formula>""</formula>
    </cfRule>
  </conditionalFormatting>
  <conditionalFormatting sqref="C6:E6 B7 C12:E12 G12 B13">
    <cfRule type="cellIs" dxfId="547" priority="20" operator="equal">
      <formula>""</formula>
    </cfRule>
  </conditionalFormatting>
  <conditionalFormatting sqref="B6 B12">
    <cfRule type="cellIs" dxfId="546" priority="21" operator="equal">
      <formula>""</formula>
    </cfRule>
  </conditionalFormatting>
  <conditionalFormatting sqref="B8 B14">
    <cfRule type="cellIs" dxfId="545" priority="22" operator="equal">
      <formula>""</formula>
    </cfRule>
  </conditionalFormatting>
  <conditionalFormatting sqref="B17">
    <cfRule type="cellIs" dxfId="544" priority="23" operator="equal">
      <formula>""</formula>
    </cfRule>
  </conditionalFormatting>
  <conditionalFormatting sqref="B19 C18:E18">
    <cfRule type="cellIs" dxfId="543" priority="24" operator="equal">
      <formula>""</formula>
    </cfRule>
  </conditionalFormatting>
  <conditionalFormatting sqref="B18">
    <cfRule type="cellIs" dxfId="542" priority="25" operator="equal">
      <formula>""</formula>
    </cfRule>
  </conditionalFormatting>
  <conditionalFormatting sqref="B20">
    <cfRule type="cellIs" dxfId="541" priority="26" operator="equal">
      <formula>""</formula>
    </cfRule>
  </conditionalFormatting>
  <conditionalFormatting sqref="G6:I6 F7 G12:I12 F13">
    <cfRule type="cellIs" dxfId="540" priority="27" operator="equal">
      <formula>""</formula>
    </cfRule>
  </conditionalFormatting>
  <conditionalFormatting sqref="F6 F12">
    <cfRule type="cellIs" dxfId="539" priority="28" operator="equal">
      <formula>""</formula>
    </cfRule>
  </conditionalFormatting>
  <conditionalFormatting sqref="F8 F14">
    <cfRule type="cellIs" dxfId="538" priority="29" operator="equal">
      <formula>""</formula>
    </cfRule>
  </conditionalFormatting>
  <conditionalFormatting sqref="F16 G15:I15">
    <cfRule type="cellIs" dxfId="537" priority="30" operator="equal">
      <formula>""</formula>
    </cfRule>
  </conditionalFormatting>
  <conditionalFormatting sqref="F15">
    <cfRule type="cellIs" dxfId="536" priority="31" operator="equal">
      <formula>""</formula>
    </cfRule>
  </conditionalFormatting>
  <conditionalFormatting sqref="F17">
    <cfRule type="cellIs" dxfId="535" priority="32" operator="equal">
      <formula>""</formula>
    </cfRule>
  </conditionalFormatting>
  <conditionalFormatting sqref="F19 G18:I18">
    <cfRule type="cellIs" dxfId="534" priority="33" operator="equal">
      <formula>""</formula>
    </cfRule>
  </conditionalFormatting>
  <conditionalFormatting sqref="F18">
    <cfRule type="cellIs" dxfId="533" priority="34" operator="equal">
      <formula>""</formula>
    </cfRule>
  </conditionalFormatting>
  <conditionalFormatting sqref="F20">
    <cfRule type="cellIs" dxfId="532" priority="35" operator="equal">
      <formula>""</formula>
    </cfRule>
  </conditionalFormatting>
  <conditionalFormatting sqref="K6:M6 J7 K12:M12 J13">
    <cfRule type="cellIs" dxfId="531" priority="36" operator="equal">
      <formula>""</formula>
    </cfRule>
  </conditionalFormatting>
  <conditionalFormatting sqref="J6 J12">
    <cfRule type="cellIs" dxfId="530" priority="37" operator="equal">
      <formula>""</formula>
    </cfRule>
  </conditionalFormatting>
  <conditionalFormatting sqref="J15">
    <cfRule type="cellIs" dxfId="529" priority="38" operator="equal">
      <formula>""</formula>
    </cfRule>
  </conditionalFormatting>
  <conditionalFormatting sqref="J17">
    <cfRule type="cellIs" dxfId="528" priority="39" operator="equal">
      <formula>""</formula>
    </cfRule>
  </conditionalFormatting>
  <conditionalFormatting sqref="J19 K18:M18">
    <cfRule type="cellIs" dxfId="527" priority="40" operator="equal">
      <formula>""</formula>
    </cfRule>
  </conditionalFormatting>
  <conditionalFormatting sqref="J18">
    <cfRule type="cellIs" dxfId="526" priority="41" operator="equal">
      <formula>""</formula>
    </cfRule>
  </conditionalFormatting>
  <conditionalFormatting sqref="J20">
    <cfRule type="cellIs" dxfId="525" priority="42" operator="equal">
      <formula>""</formula>
    </cfRule>
  </conditionalFormatting>
  <conditionalFormatting sqref="O6:Q6 N7 O12:Q12 N13">
    <cfRule type="cellIs" dxfId="524" priority="43" operator="equal">
      <formula>""</formula>
    </cfRule>
  </conditionalFormatting>
  <conditionalFormatting sqref="N6 N12">
    <cfRule type="cellIs" dxfId="523" priority="44" operator="equal">
      <formula>""</formula>
    </cfRule>
  </conditionalFormatting>
  <conditionalFormatting sqref="N8 N14">
    <cfRule type="cellIs" dxfId="522" priority="45" operator="equal">
      <formula>""</formula>
    </cfRule>
  </conditionalFormatting>
  <conditionalFormatting sqref="N16 O15:Q15">
    <cfRule type="cellIs" dxfId="521" priority="46" operator="equal">
      <formula>""</formula>
    </cfRule>
  </conditionalFormatting>
  <conditionalFormatting sqref="N15">
    <cfRule type="cellIs" dxfId="520" priority="47" operator="equal">
      <formula>""</formula>
    </cfRule>
  </conditionalFormatting>
  <conditionalFormatting sqref="N17">
    <cfRule type="cellIs" dxfId="519" priority="48" operator="equal">
      <formula>""</formula>
    </cfRule>
  </conditionalFormatting>
  <conditionalFormatting sqref="N19 O18:Q18">
    <cfRule type="cellIs" dxfId="518" priority="49" operator="equal">
      <formula>""</formula>
    </cfRule>
  </conditionalFormatting>
  <conditionalFormatting sqref="N18">
    <cfRule type="cellIs" dxfId="517" priority="50" operator="equal">
      <formula>""</formula>
    </cfRule>
  </conditionalFormatting>
  <conditionalFormatting sqref="N20">
    <cfRule type="cellIs" dxfId="516" priority="51" operator="equal">
      <formula>""</formula>
    </cfRule>
  </conditionalFormatting>
  <conditionalFormatting sqref="R8 R14">
    <cfRule type="cellIs" dxfId="515" priority="52" operator="equal">
      <formula>""</formula>
    </cfRule>
  </conditionalFormatting>
  <conditionalFormatting sqref="S6:U6 R7 S12:U12 R13">
    <cfRule type="cellIs" dxfId="514" priority="53" operator="equal">
      <formula>""</formula>
    </cfRule>
  </conditionalFormatting>
  <conditionalFormatting sqref="R6 R12">
    <cfRule type="cellIs" dxfId="513" priority="54" operator="equal">
      <formula>""</formula>
    </cfRule>
  </conditionalFormatting>
  <conditionalFormatting sqref="R17">
    <cfRule type="cellIs" dxfId="512" priority="55" operator="equal">
      <formula>""</formula>
    </cfRule>
  </conditionalFormatting>
  <conditionalFormatting sqref="R16 S15:U15">
    <cfRule type="cellIs" dxfId="511" priority="56" operator="equal">
      <formula>""</formula>
    </cfRule>
  </conditionalFormatting>
  <conditionalFormatting sqref="R15">
    <cfRule type="cellIs" dxfId="510" priority="57" operator="equal">
      <formula>""</formula>
    </cfRule>
  </conditionalFormatting>
  <conditionalFormatting sqref="R20">
    <cfRule type="cellIs" dxfId="509" priority="58" operator="equal">
      <formula>""</formula>
    </cfRule>
  </conditionalFormatting>
  <conditionalFormatting sqref="R19 S18:U18">
    <cfRule type="cellIs" dxfId="508" priority="59" operator="equal">
      <formula>""</formula>
    </cfRule>
  </conditionalFormatting>
  <conditionalFormatting sqref="R18">
    <cfRule type="cellIs" dxfId="507" priority="60" operator="equal">
      <formula>""</formula>
    </cfRule>
  </conditionalFormatting>
  <printOptions horizontalCentered="1" verticalCentered="1"/>
  <pageMargins left="0.25" right="0.25" top="0.75" bottom="0.75" header="0" footer="0"/>
  <pageSetup paperSize="9" fitToHeight="0" pageOrder="overThenDown" orientation="landscape" cellComments="atEnd"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outlinePr summaryBelow="0" summaryRight="0"/>
    <pageSetUpPr fitToPage="1"/>
  </sheetPr>
  <dimension ref="A1:AA944"/>
  <sheetViews>
    <sheetView topLeftCell="A4" workbookViewId="0">
      <selection activeCell="S25" sqref="S25"/>
    </sheetView>
  </sheetViews>
  <sheetFormatPr baseColWidth="10" defaultColWidth="12.7109375" defaultRowHeight="15.75" customHeight="1"/>
  <cols>
    <col min="1" max="1" width="4.42578125" customWidth="1"/>
    <col min="2" max="2" width="2.5703125" customWidth="1"/>
    <col min="3" max="3" width="9.28515625" customWidth="1"/>
    <col min="4" max="4" width="1.85546875" customWidth="1"/>
    <col min="5" max="5" width="9.28515625" customWidth="1"/>
    <col min="6" max="6" width="1.85546875" customWidth="1"/>
    <col min="7" max="7" width="9.28515625" customWidth="1"/>
    <col min="8" max="8" width="1.85546875" customWidth="1"/>
    <col min="9" max="9" width="9.28515625" customWidth="1"/>
    <col min="10" max="10" width="2.5703125" customWidth="1"/>
    <col min="11" max="11" width="9.28515625" customWidth="1"/>
    <col min="12" max="12" width="1.85546875" customWidth="1"/>
    <col min="13" max="13" width="9.28515625" customWidth="1"/>
    <col min="14" max="14" width="1.85546875" customWidth="1"/>
    <col min="15" max="15" width="9.28515625" customWidth="1"/>
    <col min="16" max="16" width="1.85546875" customWidth="1"/>
    <col min="17" max="17" width="9.28515625" customWidth="1"/>
    <col min="18" max="18" width="1.85546875" customWidth="1"/>
    <col min="19" max="19" width="9.28515625" customWidth="1"/>
    <col min="20" max="20" width="1.85546875" customWidth="1"/>
    <col min="21" max="21" width="9.28515625" customWidth="1"/>
    <col min="22" max="22" width="5.7109375" customWidth="1"/>
    <col min="23" max="23" width="3" customWidth="1"/>
    <col min="24" max="24" width="24.28515625" customWidth="1"/>
    <col min="25" max="26" width="16.140625" customWidth="1"/>
    <col min="27" max="27" width="9.7109375" customWidth="1"/>
  </cols>
  <sheetData>
    <row r="1" spans="1:27" ht="27.75" customHeight="1">
      <c r="A1" s="51"/>
      <c r="B1" s="52"/>
      <c r="C1" s="234" t="s">
        <v>322</v>
      </c>
      <c r="D1" s="223"/>
      <c r="E1" s="223"/>
      <c r="F1" s="223"/>
      <c r="G1" s="223"/>
      <c r="H1" s="223"/>
      <c r="I1" s="223"/>
      <c r="J1" s="223"/>
      <c r="K1" s="223"/>
      <c r="L1" s="223"/>
      <c r="M1" s="223"/>
      <c r="N1" s="223"/>
      <c r="O1" s="223"/>
      <c r="P1" s="223"/>
      <c r="Q1" s="223"/>
      <c r="R1" s="223"/>
      <c r="S1" s="223"/>
      <c r="T1" s="223"/>
      <c r="U1" s="223"/>
      <c r="V1" s="22"/>
      <c r="W1" s="23"/>
    </row>
    <row r="2" spans="1:27" ht="15" customHeight="1">
      <c r="B2" s="235" t="s">
        <v>16</v>
      </c>
      <c r="C2" s="236"/>
      <c r="D2" s="236"/>
      <c r="E2" s="237"/>
      <c r="F2" s="235" t="s">
        <v>179</v>
      </c>
      <c r="G2" s="236"/>
      <c r="H2" s="236"/>
      <c r="I2" s="237"/>
      <c r="J2" s="235" t="s">
        <v>180</v>
      </c>
      <c r="K2" s="236"/>
      <c r="L2" s="236"/>
      <c r="M2" s="237"/>
      <c r="N2" s="235" t="s">
        <v>181</v>
      </c>
      <c r="O2" s="236"/>
      <c r="P2" s="236"/>
      <c r="Q2" s="237"/>
      <c r="R2" s="235" t="s">
        <v>182</v>
      </c>
      <c r="S2" s="236"/>
      <c r="T2" s="236"/>
      <c r="U2" s="237"/>
      <c r="W2" s="25"/>
      <c r="X2" s="26" t="s">
        <v>183</v>
      </c>
      <c r="Y2" s="112" t="s">
        <v>184</v>
      </c>
      <c r="Z2" s="113" t="s">
        <v>185</v>
      </c>
      <c r="AA2" s="27"/>
    </row>
    <row r="3" spans="1:27" ht="15" customHeight="1">
      <c r="A3" s="53"/>
      <c r="B3" s="29"/>
      <c r="C3" s="231" t="str">
        <f>IF(B3="","",LOOKUP(B3,$W$3:$W$21,$X$3:$X$21))</f>
        <v/>
      </c>
      <c r="D3" s="232"/>
      <c r="E3" s="233"/>
      <c r="F3" s="31"/>
      <c r="G3" s="231" t="str">
        <f>IF(F3="","",LOOKUP(F3,$W$3:$W$21,$X$3:$X$21))</f>
        <v/>
      </c>
      <c r="H3" s="232"/>
      <c r="I3" s="233"/>
      <c r="J3" s="31"/>
      <c r="K3" s="231" t="str">
        <f>IF(J3="","",LOOKUP(J3,$W$3:$W$21,$X$3:$X$21))</f>
        <v/>
      </c>
      <c r="L3" s="232"/>
      <c r="M3" s="233"/>
      <c r="N3" s="29"/>
      <c r="O3" s="231" t="str">
        <f>IF(N3="","",LOOKUP(N3,$W$3:$W$21,$X$3:$X$21))</f>
        <v/>
      </c>
      <c r="P3" s="232"/>
      <c r="Q3" s="233"/>
      <c r="R3" s="31"/>
      <c r="S3" s="231" t="str">
        <f>IF(R3="","",LOOKUP(R3,$W$3:$W$21,$X$3:$X$21))</f>
        <v/>
      </c>
      <c r="T3" s="232"/>
      <c r="U3" s="233"/>
      <c r="W3" s="25">
        <v>1</v>
      </c>
      <c r="X3" s="34" t="s">
        <v>323</v>
      </c>
      <c r="Y3" s="108" t="s">
        <v>150</v>
      </c>
      <c r="Z3" s="114" t="s">
        <v>150</v>
      </c>
      <c r="AA3" s="22"/>
    </row>
    <row r="4" spans="1:27" ht="15" customHeight="1">
      <c r="A4" s="53" t="s">
        <v>187</v>
      </c>
      <c r="B4" s="228" t="str">
        <f>IF(B3="","",LOOKUP(B3,$W$3:$W$21,$Y$3:$Y$21))</f>
        <v/>
      </c>
      <c r="C4" s="223"/>
      <c r="D4" s="223"/>
      <c r="E4" s="229"/>
      <c r="F4" s="228" t="str">
        <f>IF(F3="","",LOOKUP(F3,$W$3:$W$21,$Y$3:$Y$21))</f>
        <v/>
      </c>
      <c r="G4" s="223"/>
      <c r="H4" s="223"/>
      <c r="I4" s="229"/>
      <c r="J4" s="228" t="str">
        <f>IF(J3="","",LOOKUP(J3,$W$3:$W$21,$Y$3:$Y$21))</f>
        <v/>
      </c>
      <c r="K4" s="223"/>
      <c r="L4" s="223"/>
      <c r="M4" s="229"/>
      <c r="N4" s="228" t="str">
        <f>IF(N3="","",LOOKUP(N3,$W$3:$W$21,$Y$3:$Y$21))</f>
        <v/>
      </c>
      <c r="O4" s="223"/>
      <c r="P4" s="223"/>
      <c r="Q4" s="229"/>
      <c r="R4" s="228" t="str">
        <f>IF(R3="","",LOOKUP(R3,$W$3:$W$21,$Y$3:$Y$21))</f>
        <v/>
      </c>
      <c r="S4" s="223"/>
      <c r="T4" s="223"/>
      <c r="U4" s="229"/>
      <c r="W4" s="25">
        <v>2</v>
      </c>
      <c r="X4" s="99" t="s">
        <v>427</v>
      </c>
      <c r="Y4" s="108" t="s">
        <v>85</v>
      </c>
      <c r="Z4" s="108" t="s">
        <v>85</v>
      </c>
      <c r="AA4" s="22"/>
    </row>
    <row r="5" spans="1:27" ht="15" customHeight="1">
      <c r="A5" s="53"/>
      <c r="B5" s="224" t="str">
        <f>IF(B3="","",IF(LOOKUP(B3,$W$9:$W$21,$Z$9:$Z$21)="","---",LOOKUP(B3,$W$9:$W$21,$Z$9:$Z$21)))</f>
        <v/>
      </c>
      <c r="C5" s="225"/>
      <c r="D5" s="225"/>
      <c r="E5" s="226"/>
      <c r="F5" s="224" t="str">
        <f>IF(F3="","",IF(LOOKUP(F3,$W$9:$W$21,$Z$9:$Z$21)="","---",LOOKUP(F3,$W$9:$W$21,$Z$9:$Z$21)))</f>
        <v/>
      </c>
      <c r="G5" s="225"/>
      <c r="H5" s="225"/>
      <c r="I5" s="226"/>
      <c r="J5" s="224" t="str">
        <f>IF(J3="","",IF(LOOKUP(J3,$W$9:$W$21,$Z$9:$Z$21)="","---",LOOKUP(J3,$W$9:$W$21,$Z$9:$Z$21)))</f>
        <v/>
      </c>
      <c r="K5" s="225"/>
      <c r="L5" s="225"/>
      <c r="M5" s="226"/>
      <c r="N5" s="224" t="str">
        <f>IF(N3="","",IF(LOOKUP(N3,$W$9:$W$21,$Z$9:$Z$21)="","---",LOOKUP(N3,$W$9:$W$21,$Z$9:$Z$21)))</f>
        <v/>
      </c>
      <c r="O5" s="225"/>
      <c r="P5" s="225"/>
      <c r="Q5" s="226"/>
      <c r="R5" s="224" t="str">
        <f>IF(R3="","",IF(LOOKUP(R3,$W$9:$W$21,$Z$9:$Z$21)="","---",LOOKUP(R3,$W$9:$W$21,$Z$9:$Z$21)))</f>
        <v/>
      </c>
      <c r="S5" s="225"/>
      <c r="T5" s="225"/>
      <c r="U5" s="226"/>
      <c r="W5" s="25">
        <v>3</v>
      </c>
      <c r="X5" s="34" t="s">
        <v>324</v>
      </c>
      <c r="Y5" s="116" t="s">
        <v>429</v>
      </c>
      <c r="Z5" s="115" t="s">
        <v>449</v>
      </c>
      <c r="AA5" s="22"/>
    </row>
    <row r="6" spans="1:27" ht="15" customHeight="1">
      <c r="A6" s="53">
        <v>1700</v>
      </c>
      <c r="B6" s="29"/>
      <c r="C6" s="231" t="str">
        <f>IF(B6="","",LOOKUP(B6,$W$3:$W$21,$X$3:$X$21))</f>
        <v/>
      </c>
      <c r="D6" s="232"/>
      <c r="E6" s="233"/>
      <c r="F6" s="31"/>
      <c r="G6" s="231" t="str">
        <f>IF(F6="","",LOOKUP(F6,$W$3:$W$21,$X$3:$X$21))</f>
        <v/>
      </c>
      <c r="H6" s="232"/>
      <c r="I6" s="233"/>
      <c r="J6" s="31"/>
      <c r="K6" s="231" t="str">
        <f>IF(J6="","",LOOKUP(J6,$W$3:$W$21,$X$3:$X$21))</f>
        <v/>
      </c>
      <c r="L6" s="232"/>
      <c r="M6" s="233"/>
      <c r="N6" s="29"/>
      <c r="O6" s="231" t="str">
        <f>IF(N6="","",LOOKUP(N6,$W$3:$W$21,$X$3:$X$21))</f>
        <v/>
      </c>
      <c r="P6" s="232"/>
      <c r="Q6" s="233"/>
      <c r="R6" s="31"/>
      <c r="S6" s="231" t="str">
        <f>IF(R6="","",LOOKUP(R6,$W$3:$W$21,$X$3:$X$21))</f>
        <v/>
      </c>
      <c r="T6" s="232"/>
      <c r="U6" s="233"/>
      <c r="W6" s="25">
        <v>4</v>
      </c>
      <c r="X6" s="34" t="s">
        <v>325</v>
      </c>
      <c r="Y6" s="114" t="s">
        <v>48</v>
      </c>
      <c r="Z6" s="114" t="s">
        <v>48</v>
      </c>
      <c r="AA6" s="22"/>
    </row>
    <row r="7" spans="1:27" ht="15" customHeight="1">
      <c r="A7" s="53" t="s">
        <v>191</v>
      </c>
      <c r="B7" s="228" t="str">
        <f>IF(B6="","",LOOKUP(B6,$W$3:$W$21,$Y$3:$Y$21))</f>
        <v/>
      </c>
      <c r="C7" s="223"/>
      <c r="D7" s="223"/>
      <c r="E7" s="229"/>
      <c r="F7" s="228" t="str">
        <f>IF(F6="","",LOOKUP(F6,$W$3:$W$21,$Y$3:$Y$21))</f>
        <v/>
      </c>
      <c r="G7" s="223"/>
      <c r="H7" s="223"/>
      <c r="I7" s="229"/>
      <c r="J7" s="228" t="str">
        <f>IF(J6="","",LOOKUP(J6,$W$3:$W$21,$Y$3:$Y$21))</f>
        <v/>
      </c>
      <c r="K7" s="223"/>
      <c r="L7" s="223"/>
      <c r="M7" s="229"/>
      <c r="N7" s="228" t="str">
        <f>IF(N6="","",LOOKUP(N6,$W$3:$W$21,$Y$3:$Y$21))</f>
        <v/>
      </c>
      <c r="O7" s="223"/>
      <c r="P7" s="223"/>
      <c r="Q7" s="229"/>
      <c r="R7" s="228" t="str">
        <f>IF(R6="","",LOOKUP(R6,$W$3:$W$21,$Y$3:$Y$21))</f>
        <v/>
      </c>
      <c r="S7" s="223"/>
      <c r="T7" s="223"/>
      <c r="U7" s="229"/>
      <c r="W7" s="25">
        <v>5</v>
      </c>
      <c r="X7" s="34" t="s">
        <v>326</v>
      </c>
      <c r="Y7" s="116" t="s">
        <v>133</v>
      </c>
      <c r="Z7" s="116" t="s">
        <v>133</v>
      </c>
      <c r="AA7" s="22"/>
    </row>
    <row r="8" spans="1:27" ht="15" customHeight="1">
      <c r="A8" s="53">
        <v>1800</v>
      </c>
      <c r="B8" s="224" t="str">
        <f>IF(B6="","",IF(LOOKUP(B6,$W$9:$W$21,$Z$9:$Z$21)="","---",LOOKUP(B6,$W$9:$W$21,$Z$9:$Z$21)))</f>
        <v/>
      </c>
      <c r="C8" s="225"/>
      <c r="D8" s="225"/>
      <c r="E8" s="226"/>
      <c r="F8" s="224" t="str">
        <f>IF(F6="","",IF(LOOKUP(F6,$W$9:$W$21,$Z$9:$Z$21)="","---",LOOKUP(F6,$W$9:$W$21,$Z$9:$Z$21)))</f>
        <v/>
      </c>
      <c r="G8" s="225"/>
      <c r="H8" s="225"/>
      <c r="I8" s="226"/>
      <c r="J8" s="224" t="str">
        <f>IF(J6="","",IF(LOOKUP(J6,$W$3:$W$21,$Z$3:$Z$21)="","---",LOOKUP(J6,$W$3:$W$21,$Z$3:$Z$21)))</f>
        <v/>
      </c>
      <c r="K8" s="225"/>
      <c r="L8" s="225"/>
      <c r="M8" s="226"/>
      <c r="N8" s="224" t="str">
        <f>IF(N6="","",IF(LOOKUP(N6,$W$3:$W$21,$Z$3:$Z$21)="","---",LOOKUP(N6,$W$3:$W$21,$Z$3:$Z$21)))</f>
        <v/>
      </c>
      <c r="O8" s="225"/>
      <c r="P8" s="225"/>
      <c r="Q8" s="226"/>
      <c r="R8" s="224" t="str">
        <f>IF(R6="","",IF(LOOKUP(R6,$W$3:$W$21,$Z$3:$Z$21)="","---",LOOKUP(R6,$W$3:$W$21,$Z$3:$Z$21)))</f>
        <v/>
      </c>
      <c r="S8" s="225"/>
      <c r="T8" s="225"/>
      <c r="U8" s="226"/>
      <c r="W8" s="25">
        <v>6</v>
      </c>
      <c r="X8" s="34" t="s">
        <v>327</v>
      </c>
      <c r="Y8" s="108" t="s">
        <v>43</v>
      </c>
      <c r="Z8" s="108" t="s">
        <v>43</v>
      </c>
      <c r="AA8" s="22"/>
    </row>
    <row r="9" spans="1:27" ht="22.5" customHeight="1">
      <c r="A9" s="53">
        <v>1800</v>
      </c>
      <c r="B9" s="29">
        <v>11</v>
      </c>
      <c r="C9" s="231" t="str">
        <f>IF(B9="","",LOOKUP(B9,$W$3:$W$21,$X$3:$X$21))</f>
        <v>Pol., Leg. y Adm.Trab. Esc.</v>
      </c>
      <c r="D9" s="232"/>
      <c r="E9" s="233"/>
      <c r="F9" s="29">
        <v>9</v>
      </c>
      <c r="G9" s="231" t="str">
        <f>IF(F9="","",LOOKUP(F9,$W$3:$W$21,$X$3:$X$21))</f>
        <v>Prod. de Mat. y Obj. Lúdicos</v>
      </c>
      <c r="H9" s="232"/>
      <c r="I9" s="233"/>
      <c r="J9" s="29">
        <v>1</v>
      </c>
      <c r="K9" s="231" t="str">
        <f>IF(J9="","",LOOKUP(J9,$W$3:$W$21,$X$3:$X$21))</f>
        <v>Juego y Desarrollo Infantil</v>
      </c>
      <c r="L9" s="232"/>
      <c r="M9" s="233"/>
      <c r="N9" s="29">
        <v>5</v>
      </c>
      <c r="O9" s="231" t="str">
        <f>IF(N9="","",LOOKUP(N9,$W$3:$W$21,$X$3:$X$21))</f>
        <v>Taller de Ciencias Sociales</v>
      </c>
      <c r="P9" s="232"/>
      <c r="Q9" s="233"/>
      <c r="R9" s="29"/>
      <c r="S9" s="231" t="str">
        <f>IF(R9="","",LOOKUP(R9,$W$3:$W$21,$X$3:$X$21))</f>
        <v/>
      </c>
      <c r="T9" s="232"/>
      <c r="U9" s="233"/>
      <c r="W9" s="25">
        <v>7</v>
      </c>
      <c r="X9" s="34" t="s">
        <v>328</v>
      </c>
      <c r="Y9" s="108" t="s">
        <v>50</v>
      </c>
      <c r="Z9" s="108" t="s">
        <v>50</v>
      </c>
      <c r="AA9" s="22"/>
    </row>
    <row r="10" spans="1:27" ht="15" customHeight="1">
      <c r="A10" s="54"/>
      <c r="B10" s="228" t="str">
        <f>IF(B9="","",LOOKUP(B9,$W$3:$W$21,$Y$3:$Y$21))</f>
        <v>Casas Elvira</v>
      </c>
      <c r="C10" s="223"/>
      <c r="D10" s="223"/>
      <c r="E10" s="229"/>
      <c r="F10" s="228" t="str">
        <f>IF(F9="","",LOOKUP(F9,$W$3:$W$21,$Y$3:$Y$21))</f>
        <v>Casas M Lujan</v>
      </c>
      <c r="G10" s="223"/>
      <c r="H10" s="223"/>
      <c r="I10" s="229"/>
      <c r="J10" s="228" t="str">
        <f>IF(J9="","",LOOKUP(J9,$W$3:$W$21,$Y$3:$Y$21))</f>
        <v>Vilan Ester</v>
      </c>
      <c r="K10" s="223"/>
      <c r="L10" s="223"/>
      <c r="M10" s="229"/>
      <c r="N10" s="228" t="str">
        <f>IF(N9="","",LOOKUP(N9,$W$3:$W$21,$Y$3:$Y$21))</f>
        <v>Saad Soledad</v>
      </c>
      <c r="O10" s="223"/>
      <c r="P10" s="223"/>
      <c r="Q10" s="229"/>
      <c r="R10" s="228" t="str">
        <f>IF(R9="","",LOOKUP(R9,$W$3:$W$21,$Y$3:$Y$21))</f>
        <v/>
      </c>
      <c r="S10" s="223"/>
      <c r="T10" s="223"/>
      <c r="U10" s="229"/>
      <c r="W10" s="25">
        <v>8</v>
      </c>
      <c r="X10" s="34" t="s">
        <v>329</v>
      </c>
      <c r="Y10" s="108" t="s">
        <v>90</v>
      </c>
      <c r="Z10" s="114" t="s">
        <v>123</v>
      </c>
      <c r="AA10" s="22"/>
    </row>
    <row r="11" spans="1:27" ht="15" customHeight="1">
      <c r="A11" s="53">
        <v>1900</v>
      </c>
      <c r="B11" s="224" t="str">
        <f>IF(B9="","",IF(LOOKUP(B9,$W$3:$W$21,$Z$3:$Z$21)="","---",LOOKUP(B9,$W$3:$W$21,$Z$3:$Z$21)))</f>
        <v>Jarabo Silvia</v>
      </c>
      <c r="C11" s="225"/>
      <c r="D11" s="225"/>
      <c r="E11" s="226"/>
      <c r="F11" s="224" t="str">
        <f>IF(F9="","",IF(LOOKUP(F9,$W$3:$W$21,$Z$3:$Z$21)="","---",LOOKUP(F9,$W$3:$W$21,$Z$3:$Z$21)))</f>
        <v>Jarabo Silvia</v>
      </c>
      <c r="G11" s="225"/>
      <c r="H11" s="225"/>
      <c r="I11" s="226"/>
      <c r="J11" s="224" t="str">
        <f>IF(J9="","",IF(LOOKUP(J9,$W$3:$W$21,$Z$3:$Z$21)="","---",LOOKUP(J9,$W$3:$W$21,$Z$3:$Z$21)))</f>
        <v>Vilan Ester</v>
      </c>
      <c r="K11" s="225"/>
      <c r="L11" s="225"/>
      <c r="M11" s="226"/>
      <c r="N11" s="224" t="str">
        <f>IF(N9="","",IF(LOOKUP(N9,$W$3:$W$21,$Z$3:$Z$21)="","---",LOOKUP(N9,$W$3:$W$21,$Z$3:$Z$21)))</f>
        <v>Saad Soledad</v>
      </c>
      <c r="O11" s="225"/>
      <c r="P11" s="225"/>
      <c r="Q11" s="226"/>
      <c r="R11" s="224" t="str">
        <f>IF(R9="","",IF(LOOKUP(R9,$W$3:$W$21,$Z$3:$Z$21)="","---",LOOKUP(R9,$W$3:$W$21,$Z$3:$Z$21)))</f>
        <v/>
      </c>
      <c r="S11" s="225"/>
      <c r="T11" s="225"/>
      <c r="U11" s="226"/>
      <c r="W11" s="25">
        <v>9</v>
      </c>
      <c r="X11" s="34" t="s">
        <v>330</v>
      </c>
      <c r="Y11" s="108" t="s">
        <v>65</v>
      </c>
      <c r="Z11" s="114" t="s">
        <v>294</v>
      </c>
      <c r="AA11" s="22"/>
    </row>
    <row r="12" spans="1:27" ht="20.25" customHeight="1">
      <c r="A12" s="53">
        <v>1900</v>
      </c>
      <c r="B12" s="29">
        <v>11</v>
      </c>
      <c r="C12" s="231" t="str">
        <f>IF(B12="","",LOOKUP(B12,$W$3:$W$21,$X$3:$X$21))</f>
        <v>Pol., Leg. y Adm.Trab. Esc.</v>
      </c>
      <c r="D12" s="232"/>
      <c r="E12" s="233"/>
      <c r="F12" s="29">
        <v>12</v>
      </c>
      <c r="G12" s="231" t="str">
        <f>IF(F12="","",LOOKUP(F12,$W$3:$W$21,$X$3:$X$21))</f>
        <v>T.F.O. III</v>
      </c>
      <c r="H12" s="232"/>
      <c r="I12" s="233"/>
      <c r="J12" s="29">
        <v>1</v>
      </c>
      <c r="K12" s="231" t="str">
        <f>IF(J12="","",LOOKUP(J12,$W$3:$W$21,$X$3:$X$21))</f>
        <v>Juego y Desarrollo Infantil</v>
      </c>
      <c r="L12" s="232"/>
      <c r="M12" s="233"/>
      <c r="N12" s="29">
        <v>6</v>
      </c>
      <c r="O12" s="231" t="str">
        <f>IF(N12="","",LOOKUP(N12,$W$3:$W$21,$X$3:$X$21))</f>
        <v>Taller de Ciencias Naturales</v>
      </c>
      <c r="P12" s="232"/>
      <c r="Q12" s="233"/>
      <c r="R12" s="29">
        <v>2</v>
      </c>
      <c r="S12" s="231" t="str">
        <f>IF(R12="","",LOOKUP(R12,$W$3:$W$21,$X$3:$X$21))</f>
        <v>Medios Audiov., TIC’s y Ed.</v>
      </c>
      <c r="T12" s="232"/>
      <c r="U12" s="233"/>
      <c r="W12" s="25">
        <v>10</v>
      </c>
      <c r="X12" s="99" t="s">
        <v>428</v>
      </c>
      <c r="Y12" s="116" t="s">
        <v>46</v>
      </c>
      <c r="Z12" s="114" t="s">
        <v>46</v>
      </c>
      <c r="AA12" s="22"/>
    </row>
    <row r="13" spans="1:27" ht="15" customHeight="1">
      <c r="A13" s="53"/>
      <c r="B13" s="228" t="str">
        <f>IF(B12="","",LOOKUP(B12,$W$3:$W$21,$Y$3:$Y$21))</f>
        <v>Casas Elvira</v>
      </c>
      <c r="C13" s="223"/>
      <c r="D13" s="223"/>
      <c r="E13" s="229"/>
      <c r="F13" s="228" t="str">
        <f>IF(F12="","",LOOKUP(F12,$W$3:$W$21,$Y$3:$Y$21))</f>
        <v>Casas M Lujan</v>
      </c>
      <c r="G13" s="223"/>
      <c r="H13" s="223"/>
      <c r="I13" s="229"/>
      <c r="J13" s="228" t="str">
        <f>IF(J12="","",LOOKUP(J12,$W$3:$W$21,$Y$3:$Y$21))</f>
        <v>Vilan Ester</v>
      </c>
      <c r="K13" s="223"/>
      <c r="L13" s="223"/>
      <c r="M13" s="229"/>
      <c r="N13" s="228" t="str">
        <f>IF(N12="","",LOOKUP(N12,$W$3:$W$21,$Y$3:$Y$21))</f>
        <v>Notta Alejandra</v>
      </c>
      <c r="O13" s="223"/>
      <c r="P13" s="223"/>
      <c r="Q13" s="229"/>
      <c r="R13" s="228" t="str">
        <f>IF(R12="","",LOOKUP(R12,$W$3:$W$21,$Y$3:$Y$21))</f>
        <v>Goenaga M Jose</v>
      </c>
      <c r="S13" s="223"/>
      <c r="T13" s="223"/>
      <c r="U13" s="229"/>
      <c r="W13" s="32">
        <v>11</v>
      </c>
      <c r="X13" s="34" t="s">
        <v>331</v>
      </c>
      <c r="Y13" s="108" t="s">
        <v>64</v>
      </c>
      <c r="Z13" s="114" t="s">
        <v>294</v>
      </c>
      <c r="AA13" s="22"/>
    </row>
    <row r="14" spans="1:27" ht="15" customHeight="1">
      <c r="A14" s="53">
        <v>2000</v>
      </c>
      <c r="B14" s="224" t="str">
        <f>IF(B12="","",IF(LOOKUP(B12,$W$3:$W$21,$Z$3:$Z$21)="","---",LOOKUP(B12,$W$3:$W$21,$Z$3:$Z$21)))</f>
        <v>Jarabo Silvia</v>
      </c>
      <c r="C14" s="225"/>
      <c r="D14" s="225"/>
      <c r="E14" s="226"/>
      <c r="F14" s="224" t="str">
        <f>IF(F12="","",IF(LOOKUP(F12,$W$3:$W$21,$Z$3:$Z$21)="","---",LOOKUP(F12,$W$3:$W$21,$Z$3:$Z$21)))</f>
        <v>Casas M Lujan</v>
      </c>
      <c r="G14" s="225"/>
      <c r="H14" s="225"/>
      <c r="I14" s="226"/>
      <c r="J14" s="224" t="str">
        <f>IF(J12="","",IF(LOOKUP(J12,$W$3:$W$21,$Z$3:$Z$21)="","---",LOOKUP(J12,$W$3:$W$21,$Z$3:$Z$21)))</f>
        <v>Vilan Ester</v>
      </c>
      <c r="K14" s="225"/>
      <c r="L14" s="225"/>
      <c r="M14" s="226"/>
      <c r="N14" s="224" t="str">
        <f>IF(N12="","",IF(LOOKUP(N12,$W$3:$W$21,$Z$3:$Z$21)="","---",LOOKUP(N12,$W$3:$W$21,$Z$3:$Z$21)))</f>
        <v>Notta Alejandra</v>
      </c>
      <c r="O14" s="225"/>
      <c r="P14" s="225"/>
      <c r="Q14" s="226"/>
      <c r="R14" s="224" t="str">
        <f>IF(R12="","",IF(LOOKUP(R12,$W$3:$W$21,$Z$3:$Z$21)="","---",LOOKUP(R12,$W$3:$W$21,$Z$3:$Z$21)))</f>
        <v>Goenaga M Jose</v>
      </c>
      <c r="S14" s="225"/>
      <c r="T14" s="225"/>
      <c r="U14" s="226"/>
      <c r="W14" s="32">
        <v>12</v>
      </c>
      <c r="X14" s="34" t="s">
        <v>332</v>
      </c>
      <c r="Y14" s="108" t="s">
        <v>65</v>
      </c>
      <c r="Z14" s="108" t="s">
        <v>65</v>
      </c>
      <c r="AA14" s="22"/>
    </row>
    <row r="15" spans="1:27" ht="23.25" customHeight="1">
      <c r="A15" s="53">
        <v>2010</v>
      </c>
      <c r="B15" s="29">
        <v>13</v>
      </c>
      <c r="C15" s="231" t="str">
        <f>IF(B15="","",LOOKUP(B15,$W$3:$W$21,$X$3:$X$21))</f>
        <v>Práctica Docente III (Com.1)</v>
      </c>
      <c r="D15" s="232"/>
      <c r="E15" s="233"/>
      <c r="F15" s="29">
        <v>8</v>
      </c>
      <c r="G15" s="231" t="str">
        <f>IF(F15="","",LOOKUP(F15,$W$3:$W$21,$X$3:$X$21))</f>
        <v>Taller de Matemática</v>
      </c>
      <c r="H15" s="232"/>
      <c r="I15" s="233"/>
      <c r="J15" s="29">
        <v>10</v>
      </c>
      <c r="K15" s="231" t="str">
        <f>IF(J15="","",LOOKUP(J15,$W$3:$W$21,$X$3:$X$21))</f>
        <v>Hist. y Prosp. de la Educ.</v>
      </c>
      <c r="L15" s="232"/>
      <c r="M15" s="233"/>
      <c r="N15" s="29">
        <v>3</v>
      </c>
      <c r="O15" s="231" t="str">
        <f>IF(N15="","",LOOKUP(N15,$W$3:$W$21,$X$3:$X$21))</f>
        <v>Educación Musical</v>
      </c>
      <c r="P15" s="232"/>
      <c r="Q15" s="233"/>
      <c r="R15" s="29">
        <v>4</v>
      </c>
      <c r="S15" s="231" t="str">
        <f>IF(R15="","",LOOKUP(R15,$W$3:$W$21,$X$3:$X$21))</f>
        <v>Educación Física Escolar</v>
      </c>
      <c r="T15" s="232"/>
      <c r="U15" s="233"/>
      <c r="W15" s="32">
        <v>13</v>
      </c>
      <c r="X15" s="99" t="s">
        <v>447</v>
      </c>
      <c r="Y15" s="108" t="s">
        <v>150</v>
      </c>
      <c r="Z15" s="114" t="s">
        <v>101</v>
      </c>
      <c r="AA15" s="22"/>
    </row>
    <row r="16" spans="1:27" ht="15" customHeight="1">
      <c r="A16" s="54"/>
      <c r="B16" s="228" t="str">
        <f>IF(B15="","",LOOKUP(B15,$W$3:$W$21,$Y$3:$Y$21))</f>
        <v>Vilan Ester</v>
      </c>
      <c r="C16" s="223"/>
      <c r="D16" s="223"/>
      <c r="E16" s="229"/>
      <c r="F16" s="228" t="str">
        <f>IF(F15="","",LOOKUP(F15,$W$3:$W$21,$Y$3:$Y$21))</f>
        <v>Fiore Nadia</v>
      </c>
      <c r="G16" s="223"/>
      <c r="H16" s="223"/>
      <c r="I16" s="229"/>
      <c r="J16" s="228" t="str">
        <f>IF(J15="","",LOOKUP(J15,$W$3:$W$21,$Y$3:$Y$21))</f>
        <v>Berardoni Emilia</v>
      </c>
      <c r="K16" s="223"/>
      <c r="L16" s="223"/>
      <c r="M16" s="229"/>
      <c r="N16" s="228" t="str">
        <f>IF(N15="","",LOOKUP(N15,$W$3:$W$21,$Y$3:$Y$21))</f>
        <v>Guirrieri Geronimo</v>
      </c>
      <c r="O16" s="223"/>
      <c r="P16" s="223"/>
      <c r="Q16" s="229"/>
      <c r="R16" s="228" t="str">
        <f>IF(R15="","",LOOKUP(R15,$W$3:$W$21,$Y$3:$Y$21))</f>
        <v>Barrios Mariela</v>
      </c>
      <c r="S16" s="223"/>
      <c r="T16" s="223"/>
      <c r="U16" s="229"/>
      <c r="W16" s="32">
        <v>14</v>
      </c>
      <c r="X16" s="99" t="s">
        <v>448</v>
      </c>
      <c r="Y16" s="108" t="s">
        <v>101</v>
      </c>
      <c r="Z16" s="114" t="s">
        <v>333</v>
      </c>
      <c r="AA16" s="22"/>
    </row>
    <row r="17" spans="1:27" ht="15" customHeight="1">
      <c r="A17" s="53">
        <v>2110</v>
      </c>
      <c r="B17" s="224" t="str">
        <f>IF(B15="","",IF(LOOKUP(B15,$W$3:$W$21,$Z$3:$Z$21)="","---",LOOKUP(B15,$W$3:$W$21,$Z$3:$Z$21)))</f>
        <v>Gallo Silvia</v>
      </c>
      <c r="C17" s="225"/>
      <c r="D17" s="225"/>
      <c r="E17" s="226"/>
      <c r="F17" s="224" t="str">
        <f>IF(F15="","",IF(LOOKUP(F15,$W$3:$W$21,$Z$3:$Z$21)="","---",LOOKUP(F15,$W$3:$W$21,$Z$3:$Z$21)))</f>
        <v>Pagano Roxana</v>
      </c>
      <c r="G17" s="225"/>
      <c r="H17" s="225"/>
      <c r="I17" s="226"/>
      <c r="J17" s="224" t="str">
        <f>IF(J15="","",IF(LOOKUP(J15,$W$3:$W$21,$Z$3:$Z$21)="","---",LOOKUP(J15,$W$3:$W$21,$Z$3:$Z$21)))</f>
        <v>Berardoni Emilia</v>
      </c>
      <c r="K17" s="225"/>
      <c r="L17" s="225"/>
      <c r="M17" s="226"/>
      <c r="N17" s="224" t="str">
        <f>IF(N15="","",IF(LOOKUP(N15,$W$3:$W$21,$Z$3:$Z$21)="","---",LOOKUP(N15,$W$3:$W$21,$Z$3:$Z$21)))</f>
        <v>De Pedros Estela</v>
      </c>
      <c r="O17" s="225"/>
      <c r="P17" s="225"/>
      <c r="Q17" s="226"/>
      <c r="R17" s="224" t="str">
        <f>IF(R15="","",IF(LOOKUP(R15,$W$3:$W$21,$Z$3:$Z$21)="","---",LOOKUP(R15,$W$3:$W$21,$Z$3:$Z$21)))</f>
        <v>Barrios Mariela</v>
      </c>
      <c r="S17" s="225"/>
      <c r="T17" s="225"/>
      <c r="U17" s="226"/>
      <c r="W17" s="25"/>
      <c r="X17" s="35"/>
      <c r="Y17" s="34"/>
      <c r="Z17" s="100"/>
      <c r="AA17" s="22"/>
    </row>
    <row r="18" spans="1:27" ht="23.25" customHeight="1">
      <c r="A18" s="53">
        <v>2110</v>
      </c>
      <c r="B18" s="71">
        <v>14</v>
      </c>
      <c r="C18" s="391" t="str">
        <f>IF(B18="","",LOOKUP(B18,$W$3:$W$21,$X$3:$X$21))</f>
        <v>Práctica Docente III (Com.2)</v>
      </c>
      <c r="D18" s="232"/>
      <c r="E18" s="233"/>
      <c r="F18" s="29">
        <v>7</v>
      </c>
      <c r="G18" s="231" t="str">
        <f>IF(F18="","",LOOKUP(F18,$W$3:$W$21,$X$3:$X$21))</f>
        <v>Taller de Literatura Infantil</v>
      </c>
      <c r="H18" s="232"/>
      <c r="I18" s="233"/>
      <c r="J18" s="29">
        <v>10</v>
      </c>
      <c r="K18" s="231" t="str">
        <f>IF(J18="","",LOOKUP(J18,$W$3:$W$21,$X$3:$X$21))</f>
        <v>Hist. y Prosp. de la Educ.</v>
      </c>
      <c r="L18" s="232"/>
      <c r="M18" s="233"/>
      <c r="N18" s="29">
        <v>3</v>
      </c>
      <c r="O18" s="231" t="str">
        <f>IF(N18="","",LOOKUP(N18,$W$3:$W$21,$X$3:$X$21))</f>
        <v>Educación Musical</v>
      </c>
      <c r="P18" s="232"/>
      <c r="Q18" s="233"/>
      <c r="R18" s="29">
        <v>4</v>
      </c>
      <c r="S18" s="231" t="str">
        <f>IF(R18="","",LOOKUP(R18,$W$3:$W$21,$X$3:$X$21))</f>
        <v>Educación Física Escolar</v>
      </c>
      <c r="T18" s="232"/>
      <c r="U18" s="233"/>
      <c r="W18" s="25"/>
      <c r="X18" s="35"/>
      <c r="Y18" s="34"/>
      <c r="Z18" s="34"/>
      <c r="AA18" s="22"/>
    </row>
    <row r="19" spans="1:27" ht="15" customHeight="1">
      <c r="A19" s="54"/>
      <c r="B19" s="388" t="str">
        <f>IF(B18="","",LOOKUP(B18,$W$3:$W$21,$Y$3:$Y$21))</f>
        <v>Gallo Silvia</v>
      </c>
      <c r="C19" s="223"/>
      <c r="D19" s="223"/>
      <c r="E19" s="229"/>
      <c r="F19" s="228" t="str">
        <f>IF(F18="","",LOOKUP(F18,$W$3:$W$21,$Y$3:$Y$21))</f>
        <v>Bustos Karina</v>
      </c>
      <c r="G19" s="223"/>
      <c r="H19" s="223"/>
      <c r="I19" s="229"/>
      <c r="J19" s="228" t="str">
        <f>IF(J18="","",LOOKUP(J18,$W$3:$W$21,$Y$3:$Y$21))</f>
        <v>Berardoni Emilia</v>
      </c>
      <c r="K19" s="223"/>
      <c r="L19" s="223"/>
      <c r="M19" s="229"/>
      <c r="N19" s="228" t="str">
        <f>IF(N18="","",LOOKUP(N18,$W$3:$W$21,$Y$3:$Y$21))</f>
        <v>Guirrieri Geronimo</v>
      </c>
      <c r="O19" s="223"/>
      <c r="P19" s="223"/>
      <c r="Q19" s="229"/>
      <c r="R19" s="228" t="str">
        <f>IF(R18="","",LOOKUP(R18,$W$3:$W$21,$Y$3:$Y$21))</f>
        <v>Barrios Mariela</v>
      </c>
      <c r="S19" s="223"/>
      <c r="T19" s="223"/>
      <c r="U19" s="229"/>
      <c r="W19" s="25"/>
      <c r="X19" s="46"/>
      <c r="Y19" s="47"/>
      <c r="Z19" s="47"/>
      <c r="AA19" s="22"/>
    </row>
    <row r="20" spans="1:27" ht="15" customHeight="1">
      <c r="A20" s="53">
        <v>2210</v>
      </c>
      <c r="B20" s="382" t="str">
        <f>IF(B18="","",IF(LOOKUP(B18,$W$3:$W$21,$Z$3:$Z$21)="","---",LOOKUP(B18,$W$3:$W$21,$Z$3:$Z$21)))</f>
        <v xml:space="preserve">Vilan Ester </v>
      </c>
      <c r="C20" s="225"/>
      <c r="D20" s="225"/>
      <c r="E20" s="226"/>
      <c r="F20" s="224" t="str">
        <f>IF(F18="","",IF(LOOKUP(F18,$W$3:$W$21,$Z$3:$Z$21)="","---",LOOKUP(F18,$W$3:$W$21,$Z$3:$Z$21)))</f>
        <v>Bustos Karina</v>
      </c>
      <c r="G20" s="225"/>
      <c r="H20" s="225"/>
      <c r="I20" s="226"/>
      <c r="J20" s="224" t="str">
        <f>IF(J18="","",IF(LOOKUP(J18,$W$3:$W$21,$Z$3:$Z$21)="","---",LOOKUP(J18,$W$3:$W$21,$Z$3:$Z$21)))</f>
        <v>Berardoni Emilia</v>
      </c>
      <c r="K20" s="225"/>
      <c r="L20" s="225"/>
      <c r="M20" s="226"/>
      <c r="N20" s="224" t="str">
        <f>IF(N18="","",IF(LOOKUP(N18,$W$3:$W$21,$Z$3:$Z$21)="","---",LOOKUP(N18,$W$3:$W$21,$Z$3:$Z$21)))</f>
        <v>De Pedros Estela</v>
      </c>
      <c r="O20" s="225"/>
      <c r="P20" s="225"/>
      <c r="Q20" s="226"/>
      <c r="R20" s="224" t="str">
        <f>IF(R18="","",IF(LOOKUP(R18,$W$3:$W$21,$Z$3:$Z$21)="","---",LOOKUP(R18,$W$3:$W$21,$Z$3:$Z$21)))</f>
        <v>Barrios Mariela</v>
      </c>
      <c r="S20" s="225"/>
      <c r="T20" s="225"/>
      <c r="U20" s="226"/>
      <c r="W20" s="25"/>
      <c r="X20" s="46"/>
      <c r="Y20" s="47"/>
      <c r="Z20" s="47"/>
      <c r="AA20" s="22"/>
    </row>
    <row r="21" spans="1:27" ht="15" customHeight="1">
      <c r="B21" s="48"/>
      <c r="C21" s="48"/>
      <c r="D21" s="48"/>
      <c r="E21" s="49"/>
      <c r="F21" s="49"/>
      <c r="G21" s="49"/>
      <c r="H21" s="49"/>
      <c r="I21" s="49"/>
      <c r="J21" s="49"/>
      <c r="K21" s="49"/>
      <c r="L21" s="49"/>
      <c r="M21" s="49"/>
      <c r="N21" s="49"/>
      <c r="O21" s="49"/>
      <c r="P21" s="49"/>
      <c r="Q21" s="50"/>
      <c r="R21" s="50"/>
      <c r="S21" s="50"/>
      <c r="T21" s="50"/>
      <c r="U21" s="50"/>
      <c r="W21" s="25"/>
      <c r="X21" s="46"/>
      <c r="Y21" s="47"/>
      <c r="Z21" s="47"/>
      <c r="AA21" s="22"/>
    </row>
    <row r="22" spans="1:27" ht="12.75" customHeight="1"/>
    <row r="23" spans="1:27" ht="12.75" customHeight="1"/>
    <row r="24" spans="1:27" ht="12.75" customHeight="1"/>
    <row r="25" spans="1:27" ht="12.75" customHeight="1"/>
    <row r="26" spans="1:27" ht="12.75" customHeight="1"/>
    <row r="27" spans="1:27" ht="12.75" customHeight="1"/>
    <row r="28" spans="1:27" ht="12.75" customHeight="1"/>
    <row r="29" spans="1:27" ht="12.75" customHeight="1"/>
    <row r="30" spans="1:27" ht="12.75" customHeight="1"/>
    <row r="31" spans="1:27" ht="12.75" customHeight="1"/>
    <row r="32" spans="1:27"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row r="186" ht="12.75"/>
    <row r="187" ht="12.75"/>
    <row r="188" ht="12.75"/>
    <row r="189" ht="12.75"/>
    <row r="190" ht="12.75"/>
    <row r="191" ht="12.75"/>
    <row r="192" ht="12.75"/>
    <row r="193" ht="12.75"/>
    <row r="194" ht="12.75"/>
    <row r="195" ht="12.75"/>
    <row r="196" ht="12.75"/>
    <row r="197" ht="12.75"/>
    <row r="198" ht="12.75"/>
    <row r="199" ht="12.75"/>
    <row r="200" ht="12.75"/>
    <row r="201" ht="12.75"/>
    <row r="202" ht="12.75"/>
    <row r="203" ht="12.75"/>
    <row r="204" ht="12.75"/>
    <row r="205" ht="12.75"/>
    <row r="206" ht="12.75"/>
    <row r="207" ht="12.75"/>
    <row r="208" ht="12.75"/>
    <row r="209" ht="12.75"/>
    <row r="210" ht="12.75"/>
    <row r="211" ht="12.75"/>
    <row r="212" ht="12.75"/>
    <row r="213" ht="12.75"/>
    <row r="214" ht="12.75"/>
    <row r="215" ht="12.75"/>
    <row r="216" ht="12.75"/>
    <row r="217" ht="12.75"/>
    <row r="218" ht="12.75"/>
    <row r="219" ht="12.75"/>
    <row r="220" ht="12.75"/>
    <row r="221" ht="12.75"/>
    <row r="222" ht="12.75"/>
    <row r="223" ht="12.75"/>
    <row r="224" ht="12.75"/>
    <row r="225" ht="12.75"/>
    <row r="226" ht="12.75"/>
    <row r="227" ht="12.75"/>
    <row r="228" ht="12.75"/>
    <row r="229" ht="12.75"/>
    <row r="230" ht="12.75"/>
    <row r="231" ht="12.75"/>
    <row r="232" ht="12.75"/>
    <row r="233" ht="12.75"/>
    <row r="234" ht="12.75"/>
    <row r="235" ht="12.75"/>
    <row r="236" ht="12.75"/>
    <row r="237" ht="12.75"/>
    <row r="238" ht="12.75"/>
    <row r="239" ht="12.75"/>
    <row r="240" ht="12.75"/>
    <row r="241" ht="12.75"/>
    <row r="242" ht="12.75"/>
    <row r="243" ht="12.75"/>
    <row r="244" ht="12.75"/>
    <row r="245" ht="12.75"/>
    <row r="246" ht="12.75"/>
    <row r="247" ht="12.75"/>
    <row r="248" ht="12.75"/>
    <row r="249" ht="12.75"/>
    <row r="250" ht="12.75"/>
    <row r="251" ht="12.75"/>
    <row r="252" ht="12.75"/>
    <row r="253" ht="12.75"/>
    <row r="254" ht="12.75"/>
    <row r="255" ht="12.75"/>
    <row r="256" ht="12.75"/>
    <row r="257" ht="12.75"/>
    <row r="258" ht="12.75"/>
    <row r="259" ht="12.75"/>
    <row r="260" ht="12.75"/>
    <row r="261" ht="12.75"/>
    <row r="262" ht="12.75"/>
    <row r="263" ht="12.75"/>
    <row r="264" ht="12.75"/>
    <row r="265" ht="12.75"/>
    <row r="266" ht="12.75"/>
    <row r="267" ht="12.75"/>
    <row r="268" ht="12.75"/>
    <row r="269" ht="12.75"/>
    <row r="270" ht="12.75"/>
    <row r="271" ht="12.75"/>
    <row r="272" ht="12.75"/>
    <row r="273" ht="12.75"/>
    <row r="274" ht="12.75"/>
    <row r="275" ht="12.75"/>
    <row r="276" ht="12.75"/>
    <row r="277" ht="12.75"/>
    <row r="278" ht="12.75"/>
    <row r="279" ht="12.75"/>
    <row r="280" ht="12.75"/>
    <row r="281" ht="12.75"/>
    <row r="282" ht="12.75"/>
    <row r="283" ht="12.75"/>
    <row r="284" ht="12.75"/>
    <row r="285" ht="12.75"/>
    <row r="286" ht="12.75"/>
    <row r="287" ht="12.75"/>
    <row r="288" ht="12.75"/>
    <row r="289" ht="12.75"/>
    <row r="290" ht="12.75"/>
    <row r="291" ht="12.75"/>
    <row r="292" ht="12.75"/>
    <row r="293" ht="12.75"/>
    <row r="294" ht="12.75"/>
    <row r="295" ht="12.75"/>
    <row r="296" ht="12.75"/>
    <row r="297" ht="12.75"/>
    <row r="298" ht="12.75"/>
    <row r="299" ht="12.75"/>
    <row r="300" ht="12.75"/>
    <row r="301" ht="12.75"/>
    <row r="302" ht="12.75"/>
    <row r="303" ht="12.75"/>
    <row r="304" ht="12.75"/>
    <row r="305" ht="12.75"/>
    <row r="306" ht="12.75"/>
    <row r="307" ht="12.75"/>
    <row r="308" ht="12.75"/>
    <row r="309" ht="12.75"/>
    <row r="310" ht="12.75"/>
    <row r="311" ht="12.75"/>
    <row r="312" ht="12.75"/>
    <row r="313" ht="12.75"/>
    <row r="314" ht="12.75"/>
    <row r="315" ht="12.75"/>
    <row r="316" ht="12.75"/>
    <row r="317" ht="12.75"/>
    <row r="318" ht="12.75"/>
    <row r="319" ht="12.75"/>
    <row r="320" ht="12.75"/>
    <row r="321" ht="12.75"/>
    <row r="322" ht="12.75"/>
    <row r="323" ht="12.75"/>
    <row r="324" ht="12.75"/>
    <row r="325" ht="12.75"/>
    <row r="326" ht="12.75"/>
    <row r="327" ht="12.75"/>
    <row r="328" ht="12.75"/>
    <row r="329" ht="12.75"/>
    <row r="330" ht="12.75"/>
    <row r="331" ht="12.75"/>
    <row r="332" ht="12.75"/>
    <row r="333" ht="12.75"/>
    <row r="334" ht="12.75"/>
    <row r="335" ht="12.75"/>
    <row r="336" ht="12.75"/>
    <row r="337" ht="12.75"/>
    <row r="338" ht="12.75"/>
    <row r="339" ht="12.75"/>
    <row r="340" ht="12.75"/>
    <row r="341" ht="12.75"/>
    <row r="342" ht="12.75"/>
    <row r="343" ht="12.75"/>
    <row r="344" ht="12.75"/>
    <row r="345" ht="12.75"/>
    <row r="346" ht="12.75"/>
    <row r="347" ht="12.75"/>
    <row r="348" ht="12.75"/>
    <row r="349" ht="12.75"/>
    <row r="350" ht="12.75"/>
    <row r="351" ht="12.75"/>
    <row r="352" ht="12.75"/>
    <row r="353" ht="12.75"/>
    <row r="354" ht="12.75"/>
    <row r="355" ht="12.75"/>
    <row r="356" ht="12.75"/>
    <row r="357" ht="12.75"/>
    <row r="358" ht="12.75"/>
    <row r="359" ht="12.75"/>
    <row r="360" ht="12.75"/>
    <row r="361" ht="12.75"/>
    <row r="362" ht="12.75"/>
    <row r="363" ht="12.75"/>
    <row r="364" ht="12.75"/>
    <row r="365" ht="12.75"/>
    <row r="366" ht="12.75"/>
    <row r="367" ht="12.75"/>
    <row r="368" ht="12.75"/>
    <row r="369" ht="12.75"/>
    <row r="370" ht="12.75"/>
    <row r="371" ht="12.75"/>
    <row r="372" ht="12.75"/>
    <row r="373" ht="12.75"/>
    <row r="374" ht="12.75"/>
    <row r="375" ht="12.75"/>
    <row r="376" ht="12.75"/>
    <row r="377" ht="12.75"/>
    <row r="378" ht="12.75"/>
    <row r="379" ht="12.75"/>
    <row r="380" ht="12.75"/>
    <row r="381" ht="12.75"/>
    <row r="382" ht="12.75"/>
    <row r="383" ht="12.75"/>
    <row r="384" ht="12.75"/>
    <row r="385" ht="12.75"/>
    <row r="386" ht="12.75"/>
    <row r="387" ht="12.75"/>
    <row r="388" ht="12.75"/>
    <row r="389" ht="12.75"/>
    <row r="390" ht="12.75"/>
    <row r="391" ht="12.75"/>
    <row r="392" ht="12.75"/>
    <row r="393" ht="12.75"/>
    <row r="394" ht="12.75"/>
    <row r="395" ht="12.75"/>
    <row r="396" ht="12.75"/>
    <row r="397" ht="12.75"/>
    <row r="398" ht="12.75"/>
    <row r="399" ht="12.75"/>
    <row r="400" ht="12.75"/>
    <row r="401" ht="12.75"/>
    <row r="402" ht="12.75"/>
    <row r="403" ht="12.75"/>
    <row r="404" ht="12.75"/>
    <row r="405" ht="12.75"/>
    <row r="406" ht="12.75"/>
    <row r="407" ht="12.75"/>
    <row r="408" ht="12.75"/>
    <row r="409" ht="12.75"/>
    <row r="410" ht="12.75"/>
    <row r="411" ht="12.75"/>
    <row r="412" ht="12.75"/>
    <row r="413" ht="12.75"/>
    <row r="414" ht="12.75"/>
    <row r="415" ht="12.75"/>
    <row r="416" ht="12.75"/>
    <row r="417" ht="12.75"/>
    <row r="418" ht="12.75"/>
    <row r="419" ht="12.75"/>
    <row r="420" ht="12.75"/>
    <row r="421" ht="12.75"/>
    <row r="422" ht="12.75"/>
    <row r="423" ht="12.75"/>
    <row r="424" ht="12.75"/>
    <row r="425" ht="12.75"/>
    <row r="426" ht="12.75"/>
    <row r="427" ht="12.75"/>
    <row r="428" ht="12.75"/>
    <row r="429" ht="12.75"/>
    <row r="430" ht="12.75"/>
    <row r="431" ht="12.75"/>
    <row r="432" ht="12.75"/>
    <row r="433" ht="12.75"/>
    <row r="434" ht="12.75"/>
    <row r="435" ht="12.75"/>
    <row r="436" ht="12.75"/>
    <row r="437" ht="12.75"/>
    <row r="438" ht="12.75"/>
    <row r="439" ht="12.75"/>
    <row r="440" ht="12.75"/>
    <row r="441" ht="12.75"/>
    <row r="442" ht="12.75"/>
    <row r="443" ht="12.75"/>
    <row r="444" ht="12.75"/>
    <row r="445" ht="12.75"/>
    <row r="446" ht="12.75"/>
    <row r="447" ht="12.75"/>
    <row r="448" ht="12.75"/>
    <row r="449" ht="12.75"/>
    <row r="450" ht="12.75"/>
    <row r="451" ht="12.75"/>
    <row r="452" ht="12.75"/>
    <row r="453" ht="12.75"/>
    <row r="454" ht="12.75"/>
    <row r="455" ht="12.75"/>
    <row r="456" ht="12.75"/>
    <row r="457" ht="12.75"/>
    <row r="458" ht="12.75"/>
    <row r="459" ht="12.75"/>
    <row r="460" ht="12.75"/>
    <row r="461" ht="12.75"/>
    <row r="462" ht="12.75"/>
    <row r="463" ht="12.75"/>
    <row r="464" ht="12.75"/>
    <row r="465" ht="12.75"/>
    <row r="466" ht="12.75"/>
    <row r="467" ht="12.75"/>
    <row r="468" ht="12.75"/>
    <row r="469" ht="12.75"/>
    <row r="470" ht="12.75"/>
    <row r="471" ht="12.75"/>
    <row r="472" ht="12.75"/>
    <row r="473" ht="12.75"/>
    <row r="474" ht="12.75"/>
    <row r="475" ht="12.75"/>
    <row r="476" ht="12.75"/>
    <row r="477" ht="12.75"/>
    <row r="478" ht="12.75"/>
    <row r="479" ht="12.75"/>
    <row r="480" ht="12.75"/>
    <row r="481" ht="12.75"/>
    <row r="482" ht="12.75"/>
    <row r="483" ht="12.75"/>
    <row r="484" ht="12.75"/>
    <row r="485" ht="12.75"/>
    <row r="486" ht="12.75"/>
    <row r="487" ht="12.75"/>
    <row r="488" ht="12.75"/>
    <row r="489" ht="12.75"/>
    <row r="490" ht="12.75"/>
    <row r="491" ht="12.75"/>
    <row r="492" ht="12.75"/>
    <row r="493" ht="12.75"/>
    <row r="494" ht="12.75"/>
    <row r="495" ht="12.75"/>
    <row r="496" ht="12.75"/>
    <row r="497" ht="12.75"/>
    <row r="498" ht="12.75"/>
    <row r="499" ht="12.75"/>
    <row r="500" ht="12.75"/>
    <row r="501" ht="12.75"/>
    <row r="502" ht="12.75"/>
    <row r="503" ht="12.75"/>
    <row r="504" ht="12.75"/>
    <row r="505" ht="12.75"/>
    <row r="506" ht="12.75"/>
    <row r="507" ht="12.75"/>
    <row r="508" ht="12.75"/>
    <row r="509" ht="12.75"/>
    <row r="510" ht="12.75"/>
    <row r="511" ht="12.75"/>
    <row r="512" ht="12.75"/>
    <row r="513" ht="12.75"/>
    <row r="514" ht="12.75"/>
    <row r="515" ht="12.75"/>
    <row r="516" ht="12.75"/>
    <row r="517" ht="12.75"/>
    <row r="518" ht="12.75"/>
    <row r="519" ht="12.75"/>
    <row r="520" ht="12.75"/>
    <row r="521" ht="12.75"/>
    <row r="522" ht="12.75"/>
    <row r="523" ht="12.75"/>
    <row r="524" ht="12.75"/>
    <row r="525" ht="12.75"/>
    <row r="526" ht="12.75"/>
    <row r="527" ht="12.75"/>
    <row r="528" ht="12.75"/>
    <row r="529" ht="12.75"/>
    <row r="530" ht="12.75"/>
    <row r="531" ht="12.75"/>
    <row r="532" ht="12.75"/>
    <row r="533" ht="12.75"/>
    <row r="534" ht="12.75"/>
    <row r="535" ht="12.75"/>
    <row r="536" ht="12.75"/>
    <row r="537" ht="12.75"/>
    <row r="538" ht="12.75"/>
    <row r="539" ht="12.75"/>
    <row r="540" ht="12.75"/>
    <row r="541" ht="12.75"/>
    <row r="542" ht="12.75"/>
    <row r="543" ht="12.75"/>
    <row r="544" ht="12.75"/>
    <row r="545" ht="12.75"/>
    <row r="546" ht="12.75"/>
    <row r="547" ht="12.75"/>
    <row r="548" ht="12.75"/>
    <row r="549" ht="12.75"/>
    <row r="550" ht="12.75"/>
    <row r="551" ht="12.75"/>
    <row r="552" ht="12.75"/>
    <row r="553" ht="12.75"/>
    <row r="554" ht="12.75"/>
    <row r="555" ht="12.75"/>
    <row r="556" ht="12.75"/>
    <row r="557" ht="12.75"/>
    <row r="558" ht="12.75"/>
    <row r="559" ht="12.75"/>
    <row r="560" ht="12.75"/>
    <row r="561" ht="12.75"/>
    <row r="562" ht="12.75"/>
    <row r="563" ht="12.75"/>
    <row r="564" ht="12.75"/>
    <row r="565" ht="12.75"/>
    <row r="566" ht="12.75"/>
    <row r="567" ht="12.75"/>
    <row r="568" ht="12.75"/>
    <row r="569" ht="12.75"/>
    <row r="570" ht="12.75"/>
    <row r="571" ht="12.75"/>
    <row r="572" ht="12.75"/>
    <row r="573" ht="12.75"/>
    <row r="574" ht="12.75"/>
    <row r="575" ht="12.75"/>
    <row r="576" ht="12.75"/>
    <row r="577" ht="12.75"/>
    <row r="578" ht="12.75"/>
    <row r="579" ht="12.75"/>
    <row r="580" ht="12.75"/>
    <row r="581" ht="12.75"/>
    <row r="582" ht="12.75"/>
    <row r="583" ht="12.75"/>
    <row r="584" ht="12.75"/>
    <row r="585" ht="12.75"/>
    <row r="586" ht="12.75"/>
    <row r="587" ht="12.75"/>
    <row r="588" ht="12.75"/>
    <row r="589" ht="12.75"/>
    <row r="590" ht="12.75"/>
    <row r="591" ht="12.75"/>
    <row r="592" ht="12.75"/>
    <row r="593" ht="12.75"/>
    <row r="594" ht="12.75"/>
    <row r="595" ht="12.75"/>
    <row r="596" ht="12.75"/>
    <row r="597" ht="12.75"/>
    <row r="598" ht="12.75"/>
    <row r="599" ht="12.75"/>
    <row r="600" ht="12.75"/>
    <row r="601" ht="12.75"/>
    <row r="602" ht="12.75"/>
    <row r="603" ht="12.75"/>
    <row r="604" ht="12.75"/>
    <row r="605" ht="12.75"/>
    <row r="606" ht="12.75"/>
    <row r="607" ht="12.75"/>
    <row r="608" ht="12.75"/>
    <row r="609" ht="12.75"/>
    <row r="610" ht="12.75"/>
    <row r="611" ht="12.75"/>
    <row r="612" ht="12.75"/>
    <row r="613" ht="12.75"/>
    <row r="614" ht="12.75"/>
    <row r="615" ht="12.75"/>
    <row r="616" ht="12.75"/>
    <row r="617" ht="12.75"/>
    <row r="618" ht="12.75"/>
    <row r="619" ht="12.75"/>
    <row r="620" ht="12.75"/>
    <row r="621" ht="12.75"/>
    <row r="622" ht="12.75"/>
    <row r="623" ht="12.75"/>
    <row r="624" ht="12.75"/>
    <row r="625" ht="12.75"/>
    <row r="626" ht="12.75"/>
    <row r="627" ht="12.75"/>
    <row r="628" ht="12.75"/>
    <row r="629" ht="12.75"/>
    <row r="630" ht="12.75"/>
    <row r="631" ht="12.75"/>
    <row r="632" ht="12.75"/>
    <row r="633" ht="12.75"/>
    <row r="634" ht="12.75"/>
    <row r="635" ht="12.75"/>
    <row r="636" ht="12.75"/>
    <row r="637" ht="12.75"/>
    <row r="638" ht="12.75"/>
    <row r="639" ht="12.75"/>
    <row r="640" ht="12.75"/>
    <row r="641" ht="12.75"/>
    <row r="642" ht="12.75"/>
    <row r="643" ht="12.75"/>
    <row r="644" ht="12.75"/>
    <row r="645" ht="12.75"/>
    <row r="646" ht="12.75"/>
    <row r="647" ht="12.75"/>
    <row r="648" ht="12.75"/>
    <row r="649" ht="12.75"/>
    <row r="650" ht="12.75"/>
    <row r="651" ht="12.75"/>
    <row r="652" ht="12.75"/>
    <row r="653" ht="12.75"/>
    <row r="654" ht="12.75"/>
    <row r="655" ht="12.75"/>
    <row r="656" ht="12.75"/>
    <row r="657" ht="12.75"/>
    <row r="658" ht="12.75"/>
    <row r="659" ht="12.75"/>
    <row r="660" ht="12.75"/>
    <row r="661" ht="12.75"/>
    <row r="662" ht="12.75"/>
    <row r="663" ht="12.75"/>
    <row r="664" ht="12.75"/>
    <row r="665" ht="12.75"/>
    <row r="666" ht="12.75"/>
    <row r="667" ht="12.75"/>
    <row r="668" ht="12.75"/>
    <row r="669" ht="12.75"/>
    <row r="670" ht="12.75"/>
    <row r="671" ht="12.75"/>
    <row r="672" ht="12.75"/>
    <row r="673" ht="12.75"/>
    <row r="674" ht="12.75"/>
    <row r="675" ht="12.75"/>
    <row r="676" ht="12.75"/>
    <row r="677" ht="12.75"/>
    <row r="678" ht="12.75"/>
    <row r="679" ht="12.75"/>
    <row r="680" ht="12.75"/>
    <row r="681" ht="12.75"/>
    <row r="682" ht="12.75"/>
    <row r="683" ht="12.75"/>
    <row r="684" ht="12.75"/>
    <row r="685" ht="12.75"/>
    <row r="686" ht="12.75"/>
    <row r="687" ht="12.75"/>
    <row r="688" ht="12.75"/>
    <row r="689" ht="12.75"/>
    <row r="690" ht="12.75"/>
    <row r="691" ht="12.75"/>
    <row r="692" ht="12.75"/>
    <row r="693" ht="12.75"/>
    <row r="694" ht="12.75"/>
    <row r="695" ht="12.75"/>
    <row r="696" ht="12.75"/>
    <row r="697" ht="12.75"/>
    <row r="698" ht="12.75"/>
    <row r="699" ht="12.75"/>
    <row r="700" ht="12.75"/>
    <row r="701" ht="12.75"/>
    <row r="702" ht="12.75"/>
    <row r="703" ht="12.75"/>
    <row r="704" ht="12.75"/>
    <row r="705" ht="12.75"/>
    <row r="706" ht="12.75"/>
    <row r="707" ht="12.75"/>
    <row r="708" ht="12.75"/>
    <row r="709" ht="12.75"/>
    <row r="710" ht="12.75"/>
    <row r="711" ht="12.75"/>
    <row r="712" ht="12.75"/>
    <row r="713" ht="12.75"/>
    <row r="714" ht="12.75"/>
    <row r="715" ht="12.75"/>
    <row r="716" ht="12.75"/>
    <row r="717" ht="12.75"/>
    <row r="718" ht="12.75"/>
    <row r="719" ht="12.75"/>
    <row r="720" ht="12.75"/>
    <row r="721" ht="12.75"/>
    <row r="722" ht="12.75"/>
    <row r="723" ht="12.75"/>
    <row r="724" ht="12.75"/>
    <row r="725" ht="12.75"/>
    <row r="726" ht="12.75"/>
    <row r="727" ht="12.75"/>
    <row r="728" ht="12.75"/>
    <row r="729" ht="12.75"/>
    <row r="730" ht="12.75"/>
    <row r="731" ht="12.75"/>
    <row r="732" ht="12.75"/>
    <row r="733" ht="12.75"/>
    <row r="734" ht="12.75"/>
    <row r="735" ht="12.75"/>
    <row r="736" ht="12.75"/>
    <row r="737" ht="12.75"/>
    <row r="738" ht="12.75"/>
    <row r="739" ht="12.75"/>
    <row r="740" ht="12.75"/>
    <row r="741" ht="12.75"/>
    <row r="742" ht="12.75"/>
    <row r="743" ht="12.75"/>
    <row r="744" ht="12.75"/>
    <row r="745" ht="12.75"/>
    <row r="746" ht="12.75"/>
    <row r="747" ht="12.75"/>
    <row r="748" ht="12.75"/>
    <row r="749" ht="12.75"/>
    <row r="750" ht="12.75"/>
    <row r="751" ht="12.75"/>
    <row r="752" ht="12.75"/>
    <row r="753" ht="12.75"/>
    <row r="754" ht="12.75"/>
    <row r="755" ht="12.75"/>
    <row r="756" ht="12.75"/>
    <row r="757" ht="12.75"/>
    <row r="758" ht="12.75"/>
    <row r="759" ht="12.75"/>
    <row r="760" ht="12.75"/>
    <row r="761" ht="12.75"/>
    <row r="762" ht="12.75"/>
    <row r="763" ht="12.75"/>
    <row r="764" ht="12.75"/>
    <row r="765" ht="12.75"/>
    <row r="766" ht="12.75"/>
    <row r="767" ht="12.75"/>
    <row r="768" ht="12.75"/>
    <row r="769" ht="12.75"/>
    <row r="770" ht="12.75"/>
    <row r="771" ht="12.75"/>
    <row r="772" ht="12.75"/>
    <row r="773" ht="12.75"/>
    <row r="774" ht="12.75"/>
    <row r="775" ht="12.75"/>
    <row r="776" ht="12.75"/>
    <row r="777" ht="12.75"/>
    <row r="778" ht="12.75"/>
    <row r="779" ht="12.75"/>
    <row r="780" ht="12.75"/>
    <row r="781" ht="12.75"/>
    <row r="782" ht="12.75"/>
    <row r="783" ht="12.75"/>
    <row r="784" ht="12.75"/>
    <row r="785" ht="12.75"/>
    <row r="786" ht="12.75"/>
    <row r="787" ht="12.75"/>
    <row r="788" ht="12.75"/>
    <row r="789" ht="12.75"/>
    <row r="790" ht="12.75"/>
    <row r="791" ht="12.75"/>
    <row r="792" ht="12.75"/>
    <row r="793" ht="12.75"/>
    <row r="794" ht="12.75"/>
    <row r="795" ht="12.75"/>
    <row r="796" ht="12.75"/>
    <row r="797" ht="12.75"/>
    <row r="798" ht="12.75"/>
    <row r="799" ht="12.75"/>
    <row r="800" ht="12.75"/>
    <row r="801" ht="12.75"/>
    <row r="802" ht="12.75"/>
    <row r="803" ht="12.75"/>
    <row r="804" ht="12.75"/>
    <row r="805" ht="12.75"/>
    <row r="806" ht="12.75"/>
    <row r="807" ht="12.75"/>
    <row r="808" ht="12.75"/>
    <row r="809" ht="12.75"/>
    <row r="810" ht="12.75"/>
    <row r="811" ht="12.75"/>
    <row r="812" ht="12.75"/>
    <row r="813" ht="12.75"/>
    <row r="814" ht="12.75"/>
    <row r="815" ht="12.75"/>
    <row r="816" ht="12.75"/>
    <row r="817" ht="12.75"/>
    <row r="818" ht="12.75"/>
    <row r="819" ht="12.75"/>
    <row r="820" ht="12.75"/>
    <row r="821" ht="12.75"/>
    <row r="822" ht="12.75"/>
    <row r="823" ht="12.75"/>
    <row r="824" ht="12.75"/>
    <row r="825" ht="12.75"/>
    <row r="826" ht="12.75"/>
    <row r="827" ht="12.75"/>
    <row r="828" ht="12.75"/>
    <row r="829" ht="12.75"/>
    <row r="830" ht="12.75"/>
    <row r="831" ht="12.75"/>
    <row r="832" ht="12.75"/>
    <row r="833" ht="12.75"/>
    <row r="834" ht="12.75"/>
    <row r="835" ht="12.75"/>
    <row r="836" ht="12.75"/>
    <row r="837" ht="12.75"/>
    <row r="838" ht="12.75"/>
    <row r="839" ht="12.75"/>
    <row r="840" ht="12.75"/>
    <row r="841" ht="12.75"/>
    <row r="842" ht="12.75"/>
    <row r="843" ht="12.75"/>
    <row r="844" ht="12.75"/>
    <row r="845" ht="12.75"/>
    <row r="846" ht="12.75"/>
    <row r="847" ht="12.75"/>
    <row r="848" ht="12.75"/>
    <row r="849" ht="12.75"/>
    <row r="850" ht="12.75"/>
    <row r="851" ht="12.75"/>
    <row r="852" ht="12.75"/>
    <row r="853" ht="12.75"/>
    <row r="854" ht="12.75"/>
    <row r="855" ht="12.75"/>
    <row r="856" ht="12.75"/>
    <row r="857" ht="12.75"/>
    <row r="858" ht="12.75"/>
    <row r="859" ht="12.75"/>
    <row r="860" ht="12.75"/>
    <row r="861" ht="12.75"/>
    <row r="862" ht="12.75"/>
    <row r="863" ht="12.75"/>
    <row r="864" ht="12.75"/>
    <row r="865" ht="12.75"/>
    <row r="866" ht="12.75"/>
    <row r="867" ht="12.75"/>
    <row r="868" ht="12.75"/>
    <row r="869" ht="12.75"/>
    <row r="870" ht="12.75"/>
    <row r="871" ht="12.75"/>
    <row r="872" ht="12.75"/>
    <row r="873" ht="12.75"/>
    <row r="874" ht="12.75"/>
    <row r="875" ht="12.75"/>
    <row r="876" ht="12.75"/>
    <row r="877" ht="12.75"/>
    <row r="878" ht="12.75"/>
    <row r="879" ht="12.75"/>
    <row r="880" ht="12.75"/>
    <row r="881" ht="12.75"/>
    <row r="882" ht="12.75"/>
    <row r="883" ht="12.75"/>
    <row r="884" ht="12.75"/>
    <row r="885" ht="12.75"/>
    <row r="886" ht="12.75"/>
    <row r="887" ht="12.75"/>
    <row r="888" ht="12.75"/>
    <row r="889" ht="12.75"/>
    <row r="890" ht="12.75"/>
    <row r="891" ht="12.75"/>
    <row r="892" ht="12.75"/>
    <row r="893" ht="12.75"/>
    <row r="894" ht="12.75"/>
    <row r="895" ht="12.75"/>
    <row r="896" ht="12.75"/>
    <row r="897" ht="12.75"/>
    <row r="898" ht="12.75"/>
    <row r="899" ht="12.75"/>
    <row r="900" ht="12.75"/>
    <row r="901" ht="12.75"/>
    <row r="902" ht="12.75"/>
    <row r="903" ht="12.75"/>
    <row r="904" ht="12.75"/>
    <row r="905" ht="12.75"/>
    <row r="906" ht="12.75"/>
    <row r="907" ht="12.75"/>
    <row r="908" ht="12.75"/>
    <row r="909" ht="12.75"/>
    <row r="910" ht="12.75"/>
    <row r="911" ht="12.75"/>
    <row r="912" ht="12.75"/>
    <row r="913" ht="12.75"/>
    <row r="914" ht="12.75"/>
    <row r="915" ht="12.75"/>
    <row r="916" ht="12.75"/>
    <row r="917" ht="12.75"/>
    <row r="918" ht="12.75"/>
    <row r="919" ht="12.75"/>
    <row r="920" ht="12.75"/>
    <row r="921" ht="12.75"/>
    <row r="922" ht="12.75"/>
    <row r="923" ht="12.75"/>
    <row r="924" ht="12.75"/>
    <row r="925" ht="12.75"/>
    <row r="926" ht="12.75"/>
    <row r="927" ht="12.75"/>
    <row r="928" ht="12.75"/>
    <row r="929" ht="12.75"/>
    <row r="930" ht="12.75"/>
    <row r="931" ht="12.75"/>
    <row r="932" ht="12.75"/>
    <row r="933" ht="12.75"/>
    <row r="934" ht="12.75"/>
    <row r="935" ht="12.75"/>
    <row r="936" ht="12.75"/>
    <row r="937" ht="12.75"/>
    <row r="938" ht="12.75"/>
    <row r="939" ht="12.75"/>
    <row r="940" ht="12.75"/>
    <row r="941" ht="12.75"/>
    <row r="942" ht="12.75"/>
    <row r="943" ht="12.75"/>
    <row r="944" ht="12.75"/>
  </sheetData>
  <mergeCells count="96">
    <mergeCell ref="O9:Q9"/>
    <mergeCell ref="N10:Q10"/>
    <mergeCell ref="R10:U10"/>
    <mergeCell ref="N11:Q11"/>
    <mergeCell ref="R11:U11"/>
    <mergeCell ref="S9:U9"/>
    <mergeCell ref="C9:E9"/>
    <mergeCell ref="B10:E10"/>
    <mergeCell ref="F10:I10"/>
    <mergeCell ref="J10:M10"/>
    <mergeCell ref="B11:E11"/>
    <mergeCell ref="F11:I11"/>
    <mergeCell ref="J11:M11"/>
    <mergeCell ref="G9:I9"/>
    <mergeCell ref="K9:M9"/>
    <mergeCell ref="O15:Q15"/>
    <mergeCell ref="S15:U15"/>
    <mergeCell ref="J13:M13"/>
    <mergeCell ref="N13:Q13"/>
    <mergeCell ref="C12:E12"/>
    <mergeCell ref="G12:I12"/>
    <mergeCell ref="K12:M12"/>
    <mergeCell ref="O12:Q12"/>
    <mergeCell ref="B13:E13"/>
    <mergeCell ref="N14:Q14"/>
    <mergeCell ref="R14:U14"/>
    <mergeCell ref="S12:U12"/>
    <mergeCell ref="F13:I13"/>
    <mergeCell ref="R13:U13"/>
    <mergeCell ref="B17:E17"/>
    <mergeCell ref="F17:I17"/>
    <mergeCell ref="J17:M17"/>
    <mergeCell ref="N17:Q17"/>
    <mergeCell ref="R17:U17"/>
    <mergeCell ref="N20:Q20"/>
    <mergeCell ref="R20:U20"/>
    <mergeCell ref="C18:E18"/>
    <mergeCell ref="B19:E19"/>
    <mergeCell ref="F19:I19"/>
    <mergeCell ref="J19:M19"/>
    <mergeCell ref="B20:E20"/>
    <mergeCell ref="F20:I20"/>
    <mergeCell ref="J20:M20"/>
    <mergeCell ref="G18:I18"/>
    <mergeCell ref="S18:U18"/>
    <mergeCell ref="K18:M18"/>
    <mergeCell ref="O18:Q18"/>
    <mergeCell ref="N19:Q19"/>
    <mergeCell ref="R19:U19"/>
    <mergeCell ref="O3:Q3"/>
    <mergeCell ref="S3:U3"/>
    <mergeCell ref="R4:U4"/>
    <mergeCell ref="R5:U5"/>
    <mergeCell ref="O6:Q6"/>
    <mergeCell ref="S6:U6"/>
    <mergeCell ref="N4:Q4"/>
    <mergeCell ref="C1:U1"/>
    <mergeCell ref="B2:E2"/>
    <mergeCell ref="F2:I2"/>
    <mergeCell ref="J2:M2"/>
    <mergeCell ref="N2:Q2"/>
    <mergeCell ref="R2:U2"/>
    <mergeCell ref="C3:E3"/>
    <mergeCell ref="G3:I3"/>
    <mergeCell ref="K3:M3"/>
    <mergeCell ref="B4:E4"/>
    <mergeCell ref="F4:I4"/>
    <mergeCell ref="J4:M4"/>
    <mergeCell ref="B5:E5"/>
    <mergeCell ref="N5:Q5"/>
    <mergeCell ref="J7:M7"/>
    <mergeCell ref="N7:Q7"/>
    <mergeCell ref="R7:U7"/>
    <mergeCell ref="F5:I5"/>
    <mergeCell ref="J5:M5"/>
    <mergeCell ref="C6:E6"/>
    <mergeCell ref="G6:I6"/>
    <mergeCell ref="K6:M6"/>
    <mergeCell ref="B7:E7"/>
    <mergeCell ref="F7:I7"/>
    <mergeCell ref="R16:U16"/>
    <mergeCell ref="B8:E8"/>
    <mergeCell ref="F8:I8"/>
    <mergeCell ref="J8:M8"/>
    <mergeCell ref="N8:Q8"/>
    <mergeCell ref="R8:U8"/>
    <mergeCell ref="C15:E15"/>
    <mergeCell ref="G15:I15"/>
    <mergeCell ref="K15:M15"/>
    <mergeCell ref="B16:E16"/>
    <mergeCell ref="F16:I16"/>
    <mergeCell ref="J16:M16"/>
    <mergeCell ref="N16:Q16"/>
    <mergeCell ref="B14:E14"/>
    <mergeCell ref="F14:I14"/>
    <mergeCell ref="J14:M14"/>
  </mergeCells>
  <conditionalFormatting sqref="C3:E4 G3 K3 O3 S3 B4 F4 J4 N4 R4 C6:E6 G6 K6 O6 S6 B7 F7 J7 N7 R7 C9:E9 G9 K9 O9 S9 B10 F10 J10 N10 R10 G12 K12 O12 S12 B13 F13 J13 N13 R13 C15 G15 K15 O15 S15 B16 F16 J16 N16 R16 C18 G18 K18 O18 S18 B19 F19 J19 N19 R19">
    <cfRule type="cellIs" dxfId="506" priority="1" operator="equal">
      <formula>""</formula>
    </cfRule>
  </conditionalFormatting>
  <conditionalFormatting sqref="B3:B9">
    <cfRule type="cellIs" dxfId="505" priority="2" operator="equal">
      <formula>""</formula>
    </cfRule>
  </conditionalFormatting>
  <conditionalFormatting sqref="B15">
    <cfRule type="cellIs" dxfId="504" priority="3" operator="equal">
      <formula>""</formula>
    </cfRule>
  </conditionalFormatting>
  <conditionalFormatting sqref="B16 C15:E15">
    <cfRule type="cellIs" dxfId="503" priority="4" operator="equal">
      <formula>""</formula>
    </cfRule>
  </conditionalFormatting>
  <conditionalFormatting sqref="J8 N8 R8 B11 F11 J11 N11 R11 B14 F14 J14 N14 R14 B17 F17 J17 N17 R17 B20 F20 J20 N20 R20">
    <cfRule type="cellIs" dxfId="502" priority="5" operator="equal">
      <formula>""</formula>
    </cfRule>
  </conditionalFormatting>
  <conditionalFormatting sqref="J16 K15:M15">
    <cfRule type="cellIs" dxfId="501" priority="6" operator="equal">
      <formula>""</formula>
    </cfRule>
  </conditionalFormatting>
  <conditionalFormatting sqref="R5 R11">
    <cfRule type="cellIs" dxfId="500" priority="7" operator="equal">
      <formula>""</formula>
    </cfRule>
  </conditionalFormatting>
  <conditionalFormatting sqref="B5 B11">
    <cfRule type="cellIs" dxfId="499" priority="8" operator="equal">
      <formula>""</formula>
    </cfRule>
  </conditionalFormatting>
  <conditionalFormatting sqref="G3:I4 F4 G6:I6 G9:I9 F10">
    <cfRule type="cellIs" dxfId="498" priority="9" operator="equal">
      <formula>""</formula>
    </cfRule>
  </conditionalFormatting>
  <conditionalFormatting sqref="F3:F9">
    <cfRule type="cellIs" dxfId="497" priority="10" operator="equal">
      <formula>""</formula>
    </cfRule>
  </conditionalFormatting>
  <conditionalFormatting sqref="F5 F11">
    <cfRule type="cellIs" dxfId="496" priority="11" operator="equal">
      <formula>""</formula>
    </cfRule>
  </conditionalFormatting>
  <conditionalFormatting sqref="K3:M4 J4 K6:M6 K9:M9 J10">
    <cfRule type="cellIs" dxfId="495" priority="12" operator="equal">
      <formula>""</formula>
    </cfRule>
  </conditionalFormatting>
  <conditionalFormatting sqref="J3:J9 N8 R8 B11 F11 J11 N11 R11 B14 F14 J14 N14 R14 B17 F17 J17 N17 R17 B20 F20 J20 N20 R20">
    <cfRule type="cellIs" dxfId="494" priority="13" operator="equal">
      <formula>""</formula>
    </cfRule>
  </conditionalFormatting>
  <conditionalFormatting sqref="J5 J11">
    <cfRule type="cellIs" dxfId="493" priority="14" operator="equal">
      <formula>""</formula>
    </cfRule>
  </conditionalFormatting>
  <conditionalFormatting sqref="O3:Q4 N4 O6:Q6 O9:Q9 N10">
    <cfRule type="cellIs" dxfId="492" priority="15" operator="equal">
      <formula>""</formula>
    </cfRule>
  </conditionalFormatting>
  <conditionalFormatting sqref="N3:N9">
    <cfRule type="cellIs" dxfId="491" priority="16" operator="equal">
      <formula>""</formula>
    </cfRule>
  </conditionalFormatting>
  <conditionalFormatting sqref="N5 N11">
    <cfRule type="cellIs" dxfId="490" priority="17" operator="equal">
      <formula>""</formula>
    </cfRule>
  </conditionalFormatting>
  <conditionalFormatting sqref="S3:U4 R4 S6:U6 S9:U9 R10">
    <cfRule type="cellIs" dxfId="489" priority="18" operator="equal">
      <formula>""</formula>
    </cfRule>
  </conditionalFormatting>
  <conditionalFormatting sqref="R3:R9">
    <cfRule type="cellIs" dxfId="488" priority="19" operator="equal">
      <formula>""</formula>
    </cfRule>
  </conditionalFormatting>
  <conditionalFormatting sqref="C6:E6 B7 C12:E12 G12 B13">
    <cfRule type="cellIs" dxfId="487" priority="20" operator="equal">
      <formula>""</formula>
    </cfRule>
  </conditionalFormatting>
  <conditionalFormatting sqref="B6 B12">
    <cfRule type="cellIs" dxfId="486" priority="21" operator="equal">
      <formula>""</formula>
    </cfRule>
  </conditionalFormatting>
  <conditionalFormatting sqref="B8 B14">
    <cfRule type="cellIs" dxfId="485" priority="22" operator="equal">
      <formula>""</formula>
    </cfRule>
  </conditionalFormatting>
  <conditionalFormatting sqref="B17">
    <cfRule type="cellIs" dxfId="484" priority="23" operator="equal">
      <formula>""</formula>
    </cfRule>
  </conditionalFormatting>
  <conditionalFormatting sqref="B19 C18:E18">
    <cfRule type="cellIs" dxfId="483" priority="24" operator="equal">
      <formula>""</formula>
    </cfRule>
  </conditionalFormatting>
  <conditionalFormatting sqref="B18">
    <cfRule type="cellIs" dxfId="482" priority="25" operator="equal">
      <formula>""</formula>
    </cfRule>
  </conditionalFormatting>
  <conditionalFormatting sqref="B20">
    <cfRule type="cellIs" dxfId="481" priority="26" operator="equal">
      <formula>""</formula>
    </cfRule>
  </conditionalFormatting>
  <conditionalFormatting sqref="G6:I6 F7 G12:I12 F13">
    <cfRule type="cellIs" dxfId="480" priority="27" operator="equal">
      <formula>""</formula>
    </cfRule>
  </conditionalFormatting>
  <conditionalFormatting sqref="F6 F12">
    <cfRule type="cellIs" dxfId="479" priority="28" operator="equal">
      <formula>""</formula>
    </cfRule>
  </conditionalFormatting>
  <conditionalFormatting sqref="F8 F14">
    <cfRule type="cellIs" dxfId="478" priority="29" operator="equal">
      <formula>""</formula>
    </cfRule>
  </conditionalFormatting>
  <conditionalFormatting sqref="F16 G15:I15">
    <cfRule type="cellIs" dxfId="477" priority="30" operator="equal">
      <formula>""</formula>
    </cfRule>
  </conditionalFormatting>
  <conditionalFormatting sqref="F15">
    <cfRule type="cellIs" dxfId="476" priority="31" operator="equal">
      <formula>""</formula>
    </cfRule>
  </conditionalFormatting>
  <conditionalFormatting sqref="F17">
    <cfRule type="cellIs" dxfId="475" priority="32" operator="equal">
      <formula>""</formula>
    </cfRule>
  </conditionalFormatting>
  <conditionalFormatting sqref="F19 G18:I18">
    <cfRule type="cellIs" dxfId="474" priority="33" operator="equal">
      <formula>""</formula>
    </cfRule>
  </conditionalFormatting>
  <conditionalFormatting sqref="F18">
    <cfRule type="cellIs" dxfId="473" priority="34" operator="equal">
      <formula>""</formula>
    </cfRule>
  </conditionalFormatting>
  <conditionalFormatting sqref="F20">
    <cfRule type="cellIs" dxfId="472" priority="35" operator="equal">
      <formula>""</formula>
    </cfRule>
  </conditionalFormatting>
  <conditionalFormatting sqref="K6:M6 J7 K12:M12 J13">
    <cfRule type="cellIs" dxfId="471" priority="36" operator="equal">
      <formula>""</formula>
    </cfRule>
  </conditionalFormatting>
  <conditionalFormatting sqref="J6 J12">
    <cfRule type="cellIs" dxfId="470" priority="37" operator="equal">
      <formula>""</formula>
    </cfRule>
  </conditionalFormatting>
  <conditionalFormatting sqref="J15">
    <cfRule type="cellIs" dxfId="469" priority="38" operator="equal">
      <formula>""</formula>
    </cfRule>
  </conditionalFormatting>
  <conditionalFormatting sqref="J17">
    <cfRule type="cellIs" dxfId="468" priority="39" operator="equal">
      <formula>""</formula>
    </cfRule>
  </conditionalFormatting>
  <conditionalFormatting sqref="J19 K18:M18">
    <cfRule type="cellIs" dxfId="467" priority="40" operator="equal">
      <formula>""</formula>
    </cfRule>
  </conditionalFormatting>
  <conditionalFormatting sqref="J18">
    <cfRule type="cellIs" dxfId="466" priority="41" operator="equal">
      <formula>""</formula>
    </cfRule>
  </conditionalFormatting>
  <conditionalFormatting sqref="J20">
    <cfRule type="cellIs" dxfId="465" priority="42" operator="equal">
      <formula>""</formula>
    </cfRule>
  </conditionalFormatting>
  <conditionalFormatting sqref="O6:Q6 N7 O12:Q12 N13">
    <cfRule type="cellIs" dxfId="464" priority="43" operator="equal">
      <formula>""</formula>
    </cfRule>
  </conditionalFormatting>
  <conditionalFormatting sqref="N6 N12">
    <cfRule type="cellIs" dxfId="463" priority="44" operator="equal">
      <formula>""</formula>
    </cfRule>
  </conditionalFormatting>
  <conditionalFormatting sqref="N8 N14">
    <cfRule type="cellIs" dxfId="462" priority="45" operator="equal">
      <formula>""</formula>
    </cfRule>
  </conditionalFormatting>
  <conditionalFormatting sqref="N16 O15:Q15">
    <cfRule type="cellIs" dxfId="461" priority="46" operator="equal">
      <formula>""</formula>
    </cfRule>
  </conditionalFormatting>
  <conditionalFormatting sqref="N15">
    <cfRule type="cellIs" dxfId="460" priority="47" operator="equal">
      <formula>""</formula>
    </cfRule>
  </conditionalFormatting>
  <conditionalFormatting sqref="N17">
    <cfRule type="cellIs" dxfId="459" priority="48" operator="equal">
      <formula>""</formula>
    </cfRule>
  </conditionalFormatting>
  <conditionalFormatting sqref="N19 O18:Q18">
    <cfRule type="cellIs" dxfId="458" priority="49" operator="equal">
      <formula>""</formula>
    </cfRule>
  </conditionalFormatting>
  <conditionalFormatting sqref="N18">
    <cfRule type="cellIs" dxfId="457" priority="50" operator="equal">
      <formula>""</formula>
    </cfRule>
  </conditionalFormatting>
  <conditionalFormatting sqref="N20">
    <cfRule type="cellIs" dxfId="456" priority="51" operator="equal">
      <formula>""</formula>
    </cfRule>
  </conditionalFormatting>
  <conditionalFormatting sqref="R8 R14">
    <cfRule type="cellIs" dxfId="455" priority="52" operator="equal">
      <formula>""</formula>
    </cfRule>
  </conditionalFormatting>
  <conditionalFormatting sqref="S6:U6 R7 S12:U12 R13">
    <cfRule type="cellIs" dxfId="454" priority="53" operator="equal">
      <formula>""</formula>
    </cfRule>
  </conditionalFormatting>
  <conditionalFormatting sqref="R6 R12">
    <cfRule type="cellIs" dxfId="453" priority="54" operator="equal">
      <formula>""</formula>
    </cfRule>
  </conditionalFormatting>
  <conditionalFormatting sqref="R17">
    <cfRule type="cellIs" dxfId="452" priority="55" operator="equal">
      <formula>""</formula>
    </cfRule>
  </conditionalFormatting>
  <conditionalFormatting sqref="R16 S15:U15">
    <cfRule type="cellIs" dxfId="451" priority="56" operator="equal">
      <formula>""</formula>
    </cfRule>
  </conditionalFormatting>
  <conditionalFormatting sqref="R15">
    <cfRule type="cellIs" dxfId="450" priority="57" operator="equal">
      <formula>""</formula>
    </cfRule>
  </conditionalFormatting>
  <conditionalFormatting sqref="R20">
    <cfRule type="cellIs" dxfId="449" priority="58" operator="equal">
      <formula>""</formula>
    </cfRule>
  </conditionalFormatting>
  <conditionalFormatting sqref="R19 S18:U18">
    <cfRule type="cellIs" dxfId="448" priority="59" operator="equal">
      <formula>""</formula>
    </cfRule>
  </conditionalFormatting>
  <conditionalFormatting sqref="R18">
    <cfRule type="cellIs" dxfId="447" priority="60" operator="equal">
      <formula>""</formula>
    </cfRule>
  </conditionalFormatting>
  <printOptions horizontalCentered="1" verticalCentered="1"/>
  <pageMargins left="0.25" right="0.25" top="0.75" bottom="0.75" header="0" footer="0"/>
  <pageSetup paperSize="9" fitToHeight="0" pageOrder="overThenDown" orientation="landscape" cellComments="atEnd"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outlinePr summaryBelow="0" summaryRight="0"/>
    <pageSetUpPr fitToPage="1"/>
  </sheetPr>
  <dimension ref="A1:AA944"/>
  <sheetViews>
    <sheetView workbookViewId="0">
      <selection activeCell="X32" sqref="X32"/>
    </sheetView>
  </sheetViews>
  <sheetFormatPr baseColWidth="10" defaultColWidth="12.7109375" defaultRowHeight="15.75" customHeight="1"/>
  <cols>
    <col min="1" max="1" width="4.42578125" customWidth="1"/>
    <col min="2" max="2" width="2.42578125" customWidth="1"/>
    <col min="3" max="3" width="9.28515625" customWidth="1"/>
    <col min="4" max="4" width="1.85546875" customWidth="1"/>
    <col min="5" max="5" width="9.28515625" customWidth="1"/>
    <col min="6" max="6" width="1.85546875" customWidth="1"/>
    <col min="7" max="7" width="9.28515625" customWidth="1"/>
    <col min="8" max="8" width="1.85546875" customWidth="1"/>
    <col min="9" max="9" width="9.28515625" customWidth="1"/>
    <col min="10" max="10" width="1.85546875" customWidth="1"/>
    <col min="11" max="11" width="9.28515625" customWidth="1"/>
    <col min="12" max="12" width="1.85546875" customWidth="1"/>
    <col min="13" max="13" width="9.28515625" customWidth="1"/>
    <col min="14" max="14" width="1.85546875" customWidth="1"/>
    <col min="15" max="15" width="9.28515625" customWidth="1"/>
    <col min="16" max="16" width="1.85546875" customWidth="1"/>
    <col min="17" max="17" width="9.28515625" customWidth="1"/>
    <col min="18" max="18" width="1.85546875" customWidth="1"/>
    <col min="19" max="19" width="9.28515625" customWidth="1"/>
    <col min="20" max="20" width="1.85546875" customWidth="1"/>
    <col min="21" max="21" width="9.28515625" customWidth="1"/>
    <col min="22" max="22" width="5.7109375" customWidth="1"/>
    <col min="23" max="23" width="3" customWidth="1"/>
    <col min="24" max="24" width="24.28515625" customWidth="1"/>
    <col min="25" max="25" width="16.28515625" customWidth="1"/>
    <col min="26" max="26" width="14.140625" customWidth="1"/>
    <col min="27" max="27" width="9.7109375" customWidth="1"/>
  </cols>
  <sheetData>
    <row r="1" spans="1:27" ht="27.75" customHeight="1">
      <c r="A1" s="51"/>
      <c r="B1" s="52"/>
      <c r="C1" s="234" t="s">
        <v>334</v>
      </c>
      <c r="D1" s="223"/>
      <c r="E1" s="223"/>
      <c r="F1" s="223"/>
      <c r="G1" s="223"/>
      <c r="H1" s="223"/>
      <c r="I1" s="223"/>
      <c r="J1" s="223"/>
      <c r="K1" s="223"/>
      <c r="L1" s="223"/>
      <c r="M1" s="223"/>
      <c r="N1" s="223"/>
      <c r="O1" s="223"/>
      <c r="P1" s="223"/>
      <c r="Q1" s="223"/>
      <c r="R1" s="223"/>
      <c r="S1" s="223"/>
      <c r="T1" s="223"/>
      <c r="U1" s="223"/>
      <c r="V1" s="22"/>
      <c r="W1" s="23"/>
      <c r="Y1" s="34"/>
    </row>
    <row r="2" spans="1:27" ht="15" customHeight="1">
      <c r="B2" s="235" t="s">
        <v>16</v>
      </c>
      <c r="C2" s="236"/>
      <c r="D2" s="236"/>
      <c r="E2" s="237"/>
      <c r="F2" s="235" t="s">
        <v>179</v>
      </c>
      <c r="G2" s="236"/>
      <c r="H2" s="236"/>
      <c r="I2" s="237"/>
      <c r="J2" s="235" t="s">
        <v>180</v>
      </c>
      <c r="K2" s="236"/>
      <c r="L2" s="236"/>
      <c r="M2" s="237"/>
      <c r="N2" s="235" t="s">
        <v>181</v>
      </c>
      <c r="O2" s="236"/>
      <c r="P2" s="236"/>
      <c r="Q2" s="237"/>
      <c r="R2" s="235" t="s">
        <v>182</v>
      </c>
      <c r="S2" s="236"/>
      <c r="T2" s="236"/>
      <c r="U2" s="237"/>
      <c r="W2" s="25"/>
      <c r="X2" s="26" t="s">
        <v>183</v>
      </c>
      <c r="Y2" s="26" t="s">
        <v>184</v>
      </c>
      <c r="Z2" s="26" t="s">
        <v>185</v>
      </c>
      <c r="AA2" s="27"/>
    </row>
    <row r="3" spans="1:27" ht="15" customHeight="1">
      <c r="A3" s="53"/>
      <c r="B3" s="29"/>
      <c r="C3" s="231" t="str">
        <f>IF(B3="","",LOOKUP(B3,$W$3:$W$21,$X$3:$X$21))</f>
        <v/>
      </c>
      <c r="D3" s="232"/>
      <c r="E3" s="233"/>
      <c r="F3" s="31"/>
      <c r="G3" s="231" t="str">
        <f>IF(F3="","",LOOKUP(F3,$W$3:$W$21,$X$3:$X$21))</f>
        <v/>
      </c>
      <c r="H3" s="232"/>
      <c r="I3" s="233"/>
      <c r="J3" s="29"/>
      <c r="K3" s="231" t="str">
        <f>IF(J3="","",LOOKUP(J3,$W$3:$W$21,$X$3:$X$21))</f>
        <v/>
      </c>
      <c r="L3" s="232"/>
      <c r="M3" s="233"/>
      <c r="N3" s="29"/>
      <c r="O3" s="231" t="str">
        <f>IF(N3="","",LOOKUP(N3,$W$3:$W$21,$X$3:$X$21))</f>
        <v/>
      </c>
      <c r="P3" s="232"/>
      <c r="Q3" s="233"/>
      <c r="R3" s="31"/>
      <c r="S3" s="231" t="str">
        <f>IF(R3="","",LOOKUP(R3,$W$3:$W$21,$X$3:$X$21))</f>
        <v/>
      </c>
      <c r="T3" s="232"/>
      <c r="U3" s="233"/>
      <c r="W3" s="25">
        <v>1</v>
      </c>
      <c r="X3" s="99" t="s">
        <v>430</v>
      </c>
      <c r="Y3" s="99" t="s">
        <v>431</v>
      </c>
      <c r="Z3" s="99" t="s">
        <v>431</v>
      </c>
      <c r="AA3" s="22"/>
    </row>
    <row r="4" spans="1:27" ht="15" customHeight="1">
      <c r="A4" s="53" t="s">
        <v>187</v>
      </c>
      <c r="B4" s="228" t="str">
        <f>IF(B3="","",LOOKUP(B3,$W$3:$W$21,$Y$3:$Y$21))</f>
        <v/>
      </c>
      <c r="C4" s="223"/>
      <c r="D4" s="223"/>
      <c r="E4" s="229"/>
      <c r="F4" s="228" t="str">
        <f>IF(F3="","",LOOKUP(F3,$W$3:$W$21,$Y$3:$Y$21))</f>
        <v/>
      </c>
      <c r="G4" s="223"/>
      <c r="H4" s="223"/>
      <c r="I4" s="229"/>
      <c r="J4" s="228" t="str">
        <f>IF(J3="","",LOOKUP(J3,$W$3:$W$21,$Y$3:$Y$21))</f>
        <v/>
      </c>
      <c r="K4" s="223"/>
      <c r="L4" s="223"/>
      <c r="M4" s="229"/>
      <c r="N4" s="228" t="str">
        <f>IF(N3="","",LOOKUP(N3,$W$3:$W$21,$Y$3:$Y$21))</f>
        <v/>
      </c>
      <c r="O4" s="223"/>
      <c r="P4" s="223"/>
      <c r="Q4" s="229"/>
      <c r="R4" s="228" t="str">
        <f>IF(R3="","",LOOKUP(R3,$W$3:$W$21,$Y$3:$Y$21))</f>
        <v/>
      </c>
      <c r="S4" s="223"/>
      <c r="T4" s="223"/>
      <c r="U4" s="229"/>
      <c r="W4" s="25">
        <v>2</v>
      </c>
      <c r="X4" s="34" t="s">
        <v>335</v>
      </c>
      <c r="Y4" s="34" t="s">
        <v>50</v>
      </c>
      <c r="Z4" s="34" t="s">
        <v>50</v>
      </c>
      <c r="AA4" s="22"/>
    </row>
    <row r="5" spans="1:27" ht="15" customHeight="1">
      <c r="A5" s="53"/>
      <c r="B5" s="224" t="str">
        <f>IF(B3="","",IF(LOOKUP(B3,$W$9:$W$21,$Z$9:$Z$21)="","---",LOOKUP(B3,$W$9:$W$21,$Z$9:$Z$21)))</f>
        <v/>
      </c>
      <c r="C5" s="225"/>
      <c r="D5" s="225"/>
      <c r="E5" s="226"/>
      <c r="F5" s="224" t="str">
        <f>IF(F3="","",IF(LOOKUP(F3,$W$9:$W$21,$Z$9:$Z$21)="","---",LOOKUP(F3,$W$9:$W$21,$Z$9:$Z$21)))</f>
        <v/>
      </c>
      <c r="G5" s="225"/>
      <c r="H5" s="225"/>
      <c r="I5" s="226"/>
      <c r="J5" s="224" t="str">
        <f>IF(J3="","",IF(LOOKUP(J3,$W$9:$W$21,$Z$9:$Z$21)="","---",LOOKUP(J3,$W$9:$W$21,$Z$9:$Z$21)))</f>
        <v/>
      </c>
      <c r="K5" s="225"/>
      <c r="L5" s="225"/>
      <c r="M5" s="226"/>
      <c r="N5" s="224" t="str">
        <f>IF(N3="","",IF(LOOKUP(N3,$W$9:$W$21,$Z$9:$Z$21)="","---",LOOKUP(N3,$W$9:$W$21,$Z$9:$Z$21)))</f>
        <v/>
      </c>
      <c r="O5" s="225"/>
      <c r="P5" s="225"/>
      <c r="Q5" s="226"/>
      <c r="R5" s="224" t="str">
        <f>IF(R3="","",IF(LOOKUP(R3,$W$9:$W$21,$Z$9:$Z$21)="","---",LOOKUP(R3,$W$9:$W$21,$Z$9:$Z$21)))</f>
        <v/>
      </c>
      <c r="S5" s="225"/>
      <c r="T5" s="225"/>
      <c r="U5" s="226"/>
      <c r="W5" s="25">
        <v>3</v>
      </c>
      <c r="X5" s="34" t="s">
        <v>336</v>
      </c>
      <c r="Y5" s="34" t="s">
        <v>95</v>
      </c>
      <c r="Z5" s="34" t="s">
        <v>123</v>
      </c>
      <c r="AA5" s="22"/>
    </row>
    <row r="6" spans="1:27" ht="20.25" customHeight="1">
      <c r="A6" s="53">
        <v>1700</v>
      </c>
      <c r="B6" s="29">
        <v>7</v>
      </c>
      <c r="C6" s="231" t="str">
        <f>IF(B6="","",LOOKUP(B6,$W$3:$W$21,$X$3:$X$21))</f>
        <v>Dim. Ético Polít. de la Pr. Dte</v>
      </c>
      <c r="D6" s="232"/>
      <c r="E6" s="233"/>
      <c r="F6" s="29"/>
      <c r="G6" s="231" t="str">
        <f>IF(F6="","",LOOKUP(F6,$W$3:$W$21,$X$3:$X$21))</f>
        <v/>
      </c>
      <c r="H6" s="232"/>
      <c r="I6" s="233"/>
      <c r="J6" s="29">
        <v>6</v>
      </c>
      <c r="K6" s="256" t="str">
        <f>IF(J6="","",LOOKUP(J6,$W$3:$W$21,$X$3:$X$21))</f>
        <v>Reflexión Filo. de la Educ.</v>
      </c>
      <c r="L6" s="232"/>
      <c r="M6" s="233"/>
      <c r="N6" s="29"/>
      <c r="O6" s="231" t="str">
        <f>IF(N6="","",LOOKUP(N6,$W$3:$W$21,$X$3:$X$21))</f>
        <v/>
      </c>
      <c r="P6" s="232"/>
      <c r="Q6" s="233"/>
      <c r="R6" s="31"/>
      <c r="S6" s="231" t="str">
        <f>IF(R6="","",LOOKUP(R6,$W$3:$W$21,$X$3:$X$21))</f>
        <v/>
      </c>
      <c r="T6" s="232"/>
      <c r="U6" s="233"/>
      <c r="W6" s="25">
        <v>4</v>
      </c>
      <c r="X6" s="34" t="s">
        <v>337</v>
      </c>
      <c r="Y6" s="34" t="s">
        <v>130</v>
      </c>
      <c r="Z6" s="34" t="s">
        <v>130</v>
      </c>
      <c r="AA6" s="22"/>
    </row>
    <row r="7" spans="1:27" ht="15" customHeight="1">
      <c r="A7" s="53" t="s">
        <v>191</v>
      </c>
      <c r="B7" s="228" t="str">
        <f>IF(B6="","",LOOKUP(B6,$W$3:$W$21,$Y$3:$Y$21))</f>
        <v>Bruno Marianela</v>
      </c>
      <c r="C7" s="223"/>
      <c r="D7" s="223"/>
      <c r="E7" s="229"/>
      <c r="F7" s="228" t="str">
        <f>IF(F6="","",LOOKUP(F6,$W$3:$W$21,$Y$3:$Y$21))</f>
        <v/>
      </c>
      <c r="G7" s="223"/>
      <c r="H7" s="223"/>
      <c r="I7" s="229"/>
      <c r="J7" s="228" t="str">
        <f>IF(J6="","",LOOKUP(J6,$W$3:$W$21,$Y$3:$Y$21))</f>
        <v>Dawidiuk Luciano</v>
      </c>
      <c r="K7" s="223"/>
      <c r="L7" s="223"/>
      <c r="M7" s="229"/>
      <c r="N7" s="228" t="str">
        <f>IF(N6="","",LOOKUP(N6,$W$3:$W$21,$Y$3:$Y$21))</f>
        <v/>
      </c>
      <c r="O7" s="223"/>
      <c r="P7" s="223"/>
      <c r="Q7" s="229"/>
      <c r="R7" s="228" t="str">
        <f>IF(R6="","",LOOKUP(R6,$W$3:$W$21,$Y$3:$Y$21))</f>
        <v/>
      </c>
      <c r="S7" s="223"/>
      <c r="T7" s="223"/>
      <c r="U7" s="229"/>
      <c r="W7" s="25">
        <v>5</v>
      </c>
      <c r="X7" s="34" t="s">
        <v>338</v>
      </c>
      <c r="Y7" s="34" t="s">
        <v>85</v>
      </c>
      <c r="Z7" s="34" t="s">
        <v>85</v>
      </c>
      <c r="AA7" s="22"/>
    </row>
    <row r="8" spans="1:27" ht="15" customHeight="1">
      <c r="A8" s="53">
        <v>1800</v>
      </c>
      <c r="B8" s="224" t="str">
        <f>IF(B6="","",IF(LOOKUP(B6,$W$9:$W$21,$Z$9:$Z$21)="","---",LOOKUP(B6,$W$9:$W$21,$Z$9:$Z$21)))</f>
        <v>Bruno Marianela</v>
      </c>
      <c r="C8" s="225"/>
      <c r="D8" s="225"/>
      <c r="E8" s="226"/>
      <c r="F8" s="224" t="str">
        <f>IF(F6="","",IF(LOOKUP(F6,$W$9:$W$21,$Z$9:$Z$21)="","---",LOOKUP(F6,$W$9:$W$21,$Z$9:$Z$21)))</f>
        <v/>
      </c>
      <c r="G8" s="225"/>
      <c r="H8" s="225"/>
      <c r="I8" s="226"/>
      <c r="J8" s="224" t="str">
        <f>IF(J6="","",IF(LOOKUP(J6,$W$3:$W$21,$Z$3:$Z$21)="","---",LOOKUP(J6,$W$3:$W$21,$Z$3:$Z$21)))</f>
        <v>Dawidiuk Luciano</v>
      </c>
      <c r="K8" s="225"/>
      <c r="L8" s="225"/>
      <c r="M8" s="226"/>
      <c r="N8" s="224" t="str">
        <f>IF(N6="","",IF(LOOKUP(N6,$W$3:$W$21,$Z$3:$Z$21)="","---",LOOKUP(N6,$W$3:$W$21,$Z$3:$Z$21)))</f>
        <v/>
      </c>
      <c r="O8" s="225"/>
      <c r="P8" s="225"/>
      <c r="Q8" s="226"/>
      <c r="R8" s="224" t="str">
        <f>IF(R6="","",IF(LOOKUP(R6,$W$3:$W$21,$Z$3:$Z$21)="","---",LOOKUP(R6,$W$3:$W$21,$Z$3:$Z$21)))</f>
        <v/>
      </c>
      <c r="S8" s="225"/>
      <c r="T8" s="225"/>
      <c r="U8" s="226"/>
      <c r="W8" s="25">
        <v>6</v>
      </c>
      <c r="X8" s="34" t="s">
        <v>339</v>
      </c>
      <c r="Y8" s="34" t="s">
        <v>77</v>
      </c>
      <c r="Z8" s="34" t="s">
        <v>77</v>
      </c>
      <c r="AA8" s="22"/>
    </row>
    <row r="9" spans="1:27" ht="21.75" customHeight="1">
      <c r="A9" s="53">
        <v>1800</v>
      </c>
      <c r="B9" s="29">
        <v>2</v>
      </c>
      <c r="C9" s="231" t="str">
        <f>IF(B9="","",LOOKUP(B9,$W$3:$W$21,$X$3:$X$21))</f>
        <v>At. de Pract. del Leng. y la Lit.</v>
      </c>
      <c r="D9" s="232"/>
      <c r="E9" s="233"/>
      <c r="F9" s="29">
        <v>5</v>
      </c>
      <c r="G9" s="231" t="str">
        <f>IF(F9="","",LOOKUP(F9,$W$3:$W$21,$X$3:$X$21))</f>
        <v>At. de Nuevas Expr. Estéticas</v>
      </c>
      <c r="H9" s="232"/>
      <c r="I9" s="233"/>
      <c r="J9" s="29">
        <v>8</v>
      </c>
      <c r="K9" s="231" t="str">
        <f>IF(J9="","",LOOKUP(J9,$W$3:$W$21,$X$3:$X$21))</f>
        <v>T.F.O.</v>
      </c>
      <c r="L9" s="232"/>
      <c r="M9" s="233"/>
      <c r="N9" s="29"/>
      <c r="O9" s="231" t="str">
        <f>IF(N9="","",LOOKUP(N9,$W$3:$W$21,$X$3:$X$21))</f>
        <v/>
      </c>
      <c r="P9" s="232"/>
      <c r="Q9" s="233"/>
      <c r="R9" s="31"/>
      <c r="S9" s="231" t="str">
        <f>IF(R9="","",LOOKUP(R9,$W$3:$W$21,$X$3:$X$21))</f>
        <v/>
      </c>
      <c r="T9" s="232"/>
      <c r="U9" s="233"/>
      <c r="W9" s="25">
        <v>7</v>
      </c>
      <c r="X9" s="34" t="s">
        <v>340</v>
      </c>
      <c r="Y9" s="99" t="s">
        <v>32</v>
      </c>
      <c r="Z9" s="99" t="s">
        <v>32</v>
      </c>
      <c r="AA9" s="22"/>
    </row>
    <row r="10" spans="1:27" ht="15" customHeight="1">
      <c r="A10" s="54"/>
      <c r="B10" s="228" t="str">
        <f>IF(B9="","",LOOKUP(B9,$W$3:$W$21,$Y$3:$Y$21))</f>
        <v>Bustos Karina</v>
      </c>
      <c r="C10" s="223"/>
      <c r="D10" s="223"/>
      <c r="E10" s="229"/>
      <c r="F10" s="228" t="str">
        <f>IF(F9="","",LOOKUP(F9,$W$3:$W$21,$Y$3:$Y$21))</f>
        <v>Goenaga M Jose</v>
      </c>
      <c r="G10" s="223"/>
      <c r="H10" s="223"/>
      <c r="I10" s="229"/>
      <c r="J10" s="228" t="str">
        <f>IF(J9="","",LOOKUP(J9,$W$3:$W$21,$Y$3:$Y$21))</f>
        <v>Caricato M José</v>
      </c>
      <c r="K10" s="223"/>
      <c r="L10" s="223"/>
      <c r="M10" s="229"/>
      <c r="N10" s="228" t="str">
        <f>IF(N9="","",LOOKUP(N9,$W$3:$W$21,$Y$3:$Y$21))</f>
        <v/>
      </c>
      <c r="O10" s="223"/>
      <c r="P10" s="223"/>
      <c r="Q10" s="229"/>
      <c r="R10" s="228" t="str">
        <f>IF(R9="","",LOOKUP(R9,$W$3:$W$21,$Y$3:$Y$21))</f>
        <v/>
      </c>
      <c r="S10" s="223"/>
      <c r="T10" s="223"/>
      <c r="U10" s="229"/>
      <c r="W10" s="25">
        <v>8</v>
      </c>
      <c r="X10" s="34" t="s">
        <v>316</v>
      </c>
      <c r="Y10" s="34" t="s">
        <v>56</v>
      </c>
      <c r="Z10" s="34" t="s">
        <v>56</v>
      </c>
      <c r="AA10" s="22"/>
    </row>
    <row r="11" spans="1:27" ht="15" customHeight="1">
      <c r="A11" s="53">
        <v>1900</v>
      </c>
      <c r="B11" s="224" t="str">
        <f>IF(B9="","",IF(LOOKUP(B9,$W$3:$W$21,$Z$3:$Z$21)="","---",LOOKUP(B9,$W$3:$W$21,$Z$3:$Z$21)))</f>
        <v>Bustos Karina</v>
      </c>
      <c r="C11" s="225"/>
      <c r="D11" s="225"/>
      <c r="E11" s="226"/>
      <c r="F11" s="224" t="str">
        <f>IF(F9="","",IF(LOOKUP(F9,$W$3:$W$21,$Z$3:$Z$21)="","---",LOOKUP(F9,$W$3:$W$21,$Z$3:$Z$21)))</f>
        <v>Goenaga M Jose</v>
      </c>
      <c r="G11" s="225"/>
      <c r="H11" s="225"/>
      <c r="I11" s="226"/>
      <c r="J11" s="224" t="str">
        <f>IF(J9="","",IF(LOOKUP(J9,$W$3:$W$21,$Z$3:$Z$21)="","---",LOOKUP(J9,$W$3:$W$21,$Z$3:$Z$21)))</f>
        <v>Caricato M José</v>
      </c>
      <c r="K11" s="225"/>
      <c r="L11" s="225"/>
      <c r="M11" s="226"/>
      <c r="N11" s="224" t="str">
        <f>IF(N9="","",IF(LOOKUP(N9,$W$3:$W$21,$Z$3:$Z$21)="","---",LOOKUP(N9,$W$3:$W$21,$Z$3:$Z$21)))</f>
        <v/>
      </c>
      <c r="O11" s="225"/>
      <c r="P11" s="225"/>
      <c r="Q11" s="226"/>
      <c r="R11" s="224" t="str">
        <f>IF(R9="","",IF(LOOKUP(R9,$W$3:$W$21,$Z$3:$Z$21)="","---",LOOKUP(R9,$W$3:$W$21,$Z$3:$Z$21)))</f>
        <v/>
      </c>
      <c r="S11" s="225"/>
      <c r="T11" s="225"/>
      <c r="U11" s="226"/>
      <c r="W11" s="25">
        <v>9</v>
      </c>
      <c r="X11" s="34" t="s">
        <v>341</v>
      </c>
      <c r="Y11" s="34" t="s">
        <v>103</v>
      </c>
      <c r="Z11" s="34"/>
      <c r="AA11" s="22"/>
    </row>
    <row r="12" spans="1:27" ht="23.25" customHeight="1">
      <c r="A12" s="53">
        <v>1900</v>
      </c>
      <c r="B12" s="29">
        <v>2</v>
      </c>
      <c r="C12" s="231" t="str">
        <f>IF(B12="","",LOOKUP(B12,$W$3:$W$21,$X$3:$X$21))</f>
        <v>At. de Pract. del Leng. y la Lit.</v>
      </c>
      <c r="D12" s="232"/>
      <c r="E12" s="233"/>
      <c r="F12" s="29">
        <v>5</v>
      </c>
      <c r="G12" s="231" t="str">
        <f>IF(F12="","",LOOKUP(F12,$W$3:$W$21,$X$3:$X$21))</f>
        <v>At. de Nuevas Expr. Estéticas</v>
      </c>
      <c r="H12" s="232"/>
      <c r="I12" s="233"/>
      <c r="J12" s="29">
        <v>1</v>
      </c>
      <c r="K12" s="231" t="str">
        <f>IF(J12="","",LOOKUP(J12,$W$3:$W$21,$X$3:$X$21))</f>
        <v>Ed. en y para la Salud</v>
      </c>
      <c r="L12" s="232"/>
      <c r="M12" s="233"/>
      <c r="N12" s="29"/>
      <c r="O12" s="231" t="str">
        <f>IF(N12="","",LOOKUP(N12,$W$3:$W$21,$X$3:$X$21))</f>
        <v/>
      </c>
      <c r="P12" s="232"/>
      <c r="Q12" s="233"/>
      <c r="R12" s="29"/>
      <c r="S12" s="231" t="str">
        <f>IF(R12="","",LOOKUP(R12,$W$3:$W$21,$X$3:$X$21))</f>
        <v/>
      </c>
      <c r="T12" s="232"/>
      <c r="U12" s="233"/>
      <c r="W12" s="32">
        <v>10</v>
      </c>
      <c r="X12" s="34" t="s">
        <v>341</v>
      </c>
      <c r="Y12" s="99" t="s">
        <v>454</v>
      </c>
      <c r="Z12" s="34" t="s">
        <v>150</v>
      </c>
      <c r="AA12" s="22"/>
    </row>
    <row r="13" spans="1:27" ht="21" customHeight="1">
      <c r="A13" s="53"/>
      <c r="B13" s="228" t="str">
        <f>IF(B12="","",LOOKUP(B12,$W$3:$W$21,$Y$3:$Y$21))</f>
        <v>Bustos Karina</v>
      </c>
      <c r="C13" s="223"/>
      <c r="D13" s="223"/>
      <c r="E13" s="229"/>
      <c r="F13" s="228" t="str">
        <f>IF(F12="","",LOOKUP(F12,$W$3:$W$21,$Y$3:$Y$21))</f>
        <v>Goenaga M Jose</v>
      </c>
      <c r="G13" s="223"/>
      <c r="H13" s="223"/>
      <c r="I13" s="229"/>
      <c r="J13" s="228" t="str">
        <f>IF(J12="","",LOOKUP(J12,$W$3:$W$21,$Y$3:$Y$21))</f>
        <v xml:space="preserve">Notta Alejandra </v>
      </c>
      <c r="K13" s="223"/>
      <c r="L13" s="223"/>
      <c r="M13" s="229"/>
      <c r="N13" s="228" t="str">
        <f>IF(N12="","",LOOKUP(N12,$W$3:$W$21,$Y$3:$Y$21))</f>
        <v/>
      </c>
      <c r="O13" s="223"/>
      <c r="P13" s="223"/>
      <c r="Q13" s="229"/>
      <c r="R13" s="228" t="str">
        <f>IF(R12="","",LOOKUP(R12,$W$3:$W$21,$Y$3:$Y$21))</f>
        <v/>
      </c>
      <c r="S13" s="223"/>
      <c r="T13" s="223"/>
      <c r="U13" s="229"/>
      <c r="W13" s="25"/>
      <c r="X13" s="34"/>
      <c r="Y13" s="34"/>
      <c r="Z13" s="34"/>
      <c r="AA13" s="22"/>
    </row>
    <row r="14" spans="1:27" ht="15" customHeight="1">
      <c r="A14" s="53">
        <v>2000</v>
      </c>
      <c r="B14" s="224" t="str">
        <f>IF(B12="","",IF(LOOKUP(B12,$W$3:$W$21,$Z$3:$Z$21)="","---",LOOKUP(B12,$W$3:$W$21,$Z$3:$Z$21)))</f>
        <v>Bustos Karina</v>
      </c>
      <c r="C14" s="225"/>
      <c r="D14" s="225"/>
      <c r="E14" s="226"/>
      <c r="F14" s="224" t="str">
        <f>IF(F12="","",IF(LOOKUP(F12,$W$3:$W$21,$Z$3:$Z$21)="","---",LOOKUP(F12,$W$3:$W$21,$Z$3:$Z$21)))</f>
        <v>Goenaga M Jose</v>
      </c>
      <c r="G14" s="225"/>
      <c r="H14" s="225"/>
      <c r="I14" s="226"/>
      <c r="J14" s="224" t="str">
        <f>IF(J12="","",IF(LOOKUP(J12,$W$3:$W$21,$Z$3:$Z$21)="","---",LOOKUP(J12,$W$3:$W$21,$Z$3:$Z$21)))</f>
        <v xml:space="preserve">Notta Alejandra </v>
      </c>
      <c r="K14" s="225"/>
      <c r="L14" s="225"/>
      <c r="M14" s="226"/>
      <c r="N14" s="224" t="str">
        <f>IF(N12="","",IF(LOOKUP(N12,$W$3:$W$21,$Z$3:$Z$21)="","---",LOOKUP(N12,$W$3:$W$21,$Z$3:$Z$21)))</f>
        <v/>
      </c>
      <c r="O14" s="225"/>
      <c r="P14" s="225"/>
      <c r="Q14" s="226"/>
      <c r="R14" s="224" t="str">
        <f>IF(R12="","",IF(LOOKUP(R12,$W$3:$W$21,$Z$3:$Z$21)="","---",LOOKUP(R12,$W$3:$W$21,$Z$3:$Z$21)))</f>
        <v/>
      </c>
      <c r="S14" s="225"/>
      <c r="T14" s="225"/>
      <c r="U14" s="226"/>
      <c r="W14" s="25"/>
      <c r="X14" s="35"/>
      <c r="Y14" s="34"/>
      <c r="Z14" s="34"/>
      <c r="AA14" s="22"/>
    </row>
    <row r="15" spans="1:27" ht="21" customHeight="1">
      <c r="A15" s="53">
        <v>2010</v>
      </c>
      <c r="B15" s="29"/>
      <c r="C15" s="231" t="str">
        <f>IF(B15="","",LOOKUP(B15,$W$3:$W$21,$X$3:$X$21))</f>
        <v/>
      </c>
      <c r="D15" s="232"/>
      <c r="E15" s="233"/>
      <c r="F15" s="29">
        <v>3</v>
      </c>
      <c r="G15" s="231" t="str">
        <f>IF(F15="","",LOOKUP(F15,$W$3:$W$21,$X$3:$X$21))</f>
        <v>Ateneo de Matemática</v>
      </c>
      <c r="H15" s="232"/>
      <c r="I15" s="233"/>
      <c r="J15" s="29">
        <v>4</v>
      </c>
      <c r="K15" s="231" t="str">
        <f>IF(J15="","",LOOKUP(J15,$W$3:$W$21,$X$3:$X$21))</f>
        <v>At. de Naturaleza Y Sociedad</v>
      </c>
      <c r="L15" s="232"/>
      <c r="M15" s="233"/>
      <c r="N15" s="29"/>
      <c r="O15" s="231" t="str">
        <f>IF(N15="","",LOOKUP(N15,$W$3:$W$21,$X$3:$X$21))</f>
        <v/>
      </c>
      <c r="P15" s="232"/>
      <c r="Q15" s="233"/>
      <c r="R15" s="31"/>
      <c r="S15" s="231" t="str">
        <f>IF(R15="","",LOOKUP(R15,$W$3:$W$21,$X$3:$X$21))</f>
        <v/>
      </c>
      <c r="T15" s="232"/>
      <c r="U15" s="233"/>
      <c r="W15" s="25"/>
      <c r="X15" s="35"/>
      <c r="Y15" s="34"/>
      <c r="Z15" s="34"/>
      <c r="AA15" s="22"/>
    </row>
    <row r="16" spans="1:27" ht="15" customHeight="1">
      <c r="A16" s="54"/>
      <c r="B16" s="228" t="str">
        <f>IF(B15="","",LOOKUP(B15,$W$3:$W$21,$Y$3:$Y$21))</f>
        <v/>
      </c>
      <c r="C16" s="223"/>
      <c r="D16" s="223"/>
      <c r="E16" s="229"/>
      <c r="F16" s="228" t="str">
        <f>IF(F15="","",LOOKUP(F15,$W$3:$W$21,$Y$3:$Y$21))</f>
        <v>Geretto María</v>
      </c>
      <c r="G16" s="223"/>
      <c r="H16" s="223"/>
      <c r="I16" s="229"/>
      <c r="J16" s="228" t="str">
        <f>IF(J15="","",LOOKUP(J15,$W$3:$W$21,$Y$3:$Y$21))</f>
        <v>Romero Patricia</v>
      </c>
      <c r="K16" s="223"/>
      <c r="L16" s="223"/>
      <c r="M16" s="229"/>
      <c r="N16" s="228" t="str">
        <f>IF(N15="","",LOOKUP(N15,$W$3:$W$21,$Y$3:$Y$21))</f>
        <v/>
      </c>
      <c r="O16" s="223"/>
      <c r="P16" s="223"/>
      <c r="Q16" s="229"/>
      <c r="R16" s="228" t="str">
        <f>IF(R15="","",LOOKUP(R15,$W$3:$W$21,$Y$3:$Y$21))</f>
        <v/>
      </c>
      <c r="S16" s="223"/>
      <c r="T16" s="223"/>
      <c r="U16" s="229"/>
      <c r="W16" s="25"/>
      <c r="X16" s="35"/>
      <c r="Y16" s="34"/>
      <c r="Z16" s="34"/>
      <c r="AA16" s="22"/>
    </row>
    <row r="17" spans="1:27" ht="15" customHeight="1">
      <c r="A17" s="53">
        <v>2110</v>
      </c>
      <c r="B17" s="224" t="str">
        <f>IF(B15="","",IF(LOOKUP(B15,$W$3:$W$21,$Z$3:$Z$21)="","---",LOOKUP(B15,$W$3:$W$21,$Z$3:$Z$21)))</f>
        <v/>
      </c>
      <c r="C17" s="225"/>
      <c r="D17" s="225"/>
      <c r="E17" s="226"/>
      <c r="F17" s="224" t="str">
        <f>IF(F15="","",IF(LOOKUP(F15,$W$3:$W$21,$Z$3:$Z$21)="","---",LOOKUP(F15,$W$3:$W$21,$Z$3:$Z$21)))</f>
        <v>Pagano Roxana</v>
      </c>
      <c r="G17" s="225"/>
      <c r="H17" s="225"/>
      <c r="I17" s="226"/>
      <c r="J17" s="224" t="str">
        <f>IF(J15="","",IF(LOOKUP(J15,$W$3:$W$21,$Z$3:$Z$21)="","---",LOOKUP(J15,$W$3:$W$21,$Z$3:$Z$21)))</f>
        <v>Romero Patricia</v>
      </c>
      <c r="K17" s="225"/>
      <c r="L17" s="225"/>
      <c r="M17" s="226"/>
      <c r="N17" s="224" t="str">
        <f>IF(N15="","",IF(LOOKUP(N15,$W$3:$W$21,$Z$3:$Z$21)="","---",LOOKUP(N15,$W$3:$W$21,$Z$3:$Z$21)))</f>
        <v/>
      </c>
      <c r="O17" s="225"/>
      <c r="P17" s="225"/>
      <c r="Q17" s="226"/>
      <c r="R17" s="224" t="str">
        <f>IF(R15="","",IF(LOOKUP(R15,$W$3:$W$21,$Z$3:$Z$21)="","---",LOOKUP(R15,$W$3:$W$21,$Z$3:$Z$21)))</f>
        <v/>
      </c>
      <c r="S17" s="225"/>
      <c r="T17" s="225"/>
      <c r="U17" s="226"/>
      <c r="W17" s="25"/>
      <c r="X17" s="35"/>
      <c r="Y17" s="34"/>
      <c r="Z17" s="34"/>
      <c r="AA17" s="22"/>
    </row>
    <row r="18" spans="1:27" ht="21" customHeight="1">
      <c r="A18" s="53">
        <v>2110</v>
      </c>
      <c r="B18" s="29">
        <v>10</v>
      </c>
      <c r="C18" s="231" t="str">
        <f>IF(B18="","",LOOKUP(B18,$W$3:$W$21,$X$3:$X$21))</f>
        <v>Práctica Docente IV</v>
      </c>
      <c r="D18" s="232"/>
      <c r="E18" s="233"/>
      <c r="F18" s="29">
        <v>3</v>
      </c>
      <c r="G18" s="231" t="str">
        <f>IF(F18="","",LOOKUP(F18,$W$3:$W$21,$X$3:$X$21))</f>
        <v>Ateneo de Matemática</v>
      </c>
      <c r="H18" s="232"/>
      <c r="I18" s="233"/>
      <c r="J18" s="29">
        <v>4</v>
      </c>
      <c r="K18" s="231" t="str">
        <f>IF(J18="","",LOOKUP(J18,$W$3:$W$21,$X$3:$X$21))</f>
        <v>At. de Naturaleza Y Sociedad</v>
      </c>
      <c r="L18" s="232"/>
      <c r="M18" s="233"/>
      <c r="N18" s="29"/>
      <c r="O18" s="231" t="str">
        <f>IF(N18="","",LOOKUP(N18,$W$3:$W$21,$X$3:$X$21))</f>
        <v/>
      </c>
      <c r="P18" s="232"/>
      <c r="Q18" s="233"/>
      <c r="R18" s="31"/>
      <c r="S18" s="231" t="str">
        <f>IF(R18="","",LOOKUP(R18,$W$3:$W$21,$X$3:$X$21))</f>
        <v/>
      </c>
      <c r="T18" s="232"/>
      <c r="U18" s="233"/>
      <c r="W18" s="25"/>
      <c r="X18" s="35"/>
      <c r="Y18" s="34"/>
      <c r="Z18" s="34"/>
      <c r="AA18" s="22"/>
    </row>
    <row r="19" spans="1:27" ht="15" customHeight="1">
      <c r="A19" s="54"/>
      <c r="B19" s="228" t="str">
        <f>IF(B18="","",LOOKUP(B18,$W$3:$W$21,$Y$3:$Y$21))</f>
        <v xml:space="preserve">Gallo -Mansilla </v>
      </c>
      <c r="C19" s="223"/>
      <c r="D19" s="223"/>
      <c r="E19" s="229"/>
      <c r="F19" s="228" t="str">
        <f>IF(F18="","",LOOKUP(F18,$W$3:$W$21,$Y$3:$Y$21))</f>
        <v>Geretto María</v>
      </c>
      <c r="G19" s="223"/>
      <c r="H19" s="223"/>
      <c r="I19" s="229"/>
      <c r="J19" s="228" t="str">
        <f>IF(J18="","",LOOKUP(J18,$W$3:$W$21,$Y$3:$Y$21))</f>
        <v>Romero Patricia</v>
      </c>
      <c r="K19" s="223"/>
      <c r="L19" s="223"/>
      <c r="M19" s="229"/>
      <c r="N19" s="228" t="str">
        <f>IF(N18="","",LOOKUP(N18,$W$3:$W$21,$Y$3:$Y$21))</f>
        <v/>
      </c>
      <c r="O19" s="223"/>
      <c r="P19" s="223"/>
      <c r="Q19" s="229"/>
      <c r="R19" s="228" t="str">
        <f>IF(R18="","",LOOKUP(R18,$W$3:$W$21,$Y$3:$Y$21))</f>
        <v/>
      </c>
      <c r="S19" s="223"/>
      <c r="T19" s="223"/>
      <c r="U19" s="229"/>
      <c r="W19" s="25"/>
      <c r="X19" s="46"/>
      <c r="Y19" s="47"/>
      <c r="Z19" s="47"/>
      <c r="AA19" s="22"/>
    </row>
    <row r="20" spans="1:27" ht="15" customHeight="1">
      <c r="A20" s="53">
        <v>2210</v>
      </c>
      <c r="B20" s="224" t="str">
        <f>IF(B18="","",IF(LOOKUP(B18,$W$3:$W$21,$Z$3:$Z$21)="","---",LOOKUP(B18,$W$3:$W$21,$Z$3:$Z$21)))</f>
        <v>Vilan Ester</v>
      </c>
      <c r="C20" s="225"/>
      <c r="D20" s="225"/>
      <c r="E20" s="226"/>
      <c r="F20" s="224" t="str">
        <f>IF(F18="","",IF(LOOKUP(F18,$W$3:$W$21,$Z$3:$Z$21)="","---",LOOKUP(F18,$W$3:$W$21,$Z$3:$Z$21)))</f>
        <v>Pagano Roxana</v>
      </c>
      <c r="G20" s="225"/>
      <c r="H20" s="225"/>
      <c r="I20" s="226"/>
      <c r="J20" s="224" t="str">
        <f>IF(J18="","",IF(LOOKUP(J18,$W$3:$W$21,$Z$3:$Z$21)="","---",LOOKUP(J18,$W$3:$W$21,$Z$3:$Z$21)))</f>
        <v>Romero Patricia</v>
      </c>
      <c r="K20" s="225"/>
      <c r="L20" s="225"/>
      <c r="M20" s="226"/>
      <c r="N20" s="224" t="str">
        <f>IF(N18="","",IF(LOOKUP(N18,$W$3:$W$21,$Z$3:$Z$21)="","---",LOOKUP(N18,$W$3:$W$21,$Z$3:$Z$21)))</f>
        <v/>
      </c>
      <c r="O20" s="225"/>
      <c r="P20" s="225"/>
      <c r="Q20" s="226"/>
      <c r="R20" s="224" t="str">
        <f>IF(R18="","",IF(LOOKUP(R18,$W$3:$W$21,$Z$3:$Z$21)="","---",LOOKUP(R18,$W$3:$W$21,$Z$3:$Z$21)))</f>
        <v/>
      </c>
      <c r="S20" s="225"/>
      <c r="T20" s="225"/>
      <c r="U20" s="226"/>
      <c r="W20" s="25"/>
      <c r="X20" s="46"/>
      <c r="Y20" s="47"/>
      <c r="Z20" s="47"/>
      <c r="AA20" s="22"/>
    </row>
    <row r="21" spans="1:27" ht="15" customHeight="1">
      <c r="B21" s="48"/>
      <c r="C21" s="48"/>
      <c r="D21" s="48"/>
      <c r="E21" s="49"/>
      <c r="F21" s="49"/>
      <c r="G21" s="49"/>
      <c r="H21" s="49"/>
      <c r="I21" s="49"/>
      <c r="J21" s="49"/>
      <c r="K21" s="49"/>
      <c r="L21" s="49"/>
      <c r="M21" s="49"/>
      <c r="N21" s="49"/>
      <c r="O21" s="49"/>
      <c r="P21" s="49"/>
      <c r="Q21" s="50"/>
      <c r="R21" s="50"/>
      <c r="S21" s="50"/>
      <c r="T21" s="50"/>
      <c r="U21" s="50"/>
      <c r="W21" s="25"/>
      <c r="X21" s="46"/>
      <c r="Y21" s="47"/>
      <c r="Z21" s="47"/>
      <c r="AA21" s="22"/>
    </row>
    <row r="22" spans="1:27" ht="12.75" customHeight="1"/>
    <row r="23" spans="1:27" ht="12.75" customHeight="1"/>
    <row r="24" spans="1:27" ht="12.75" customHeight="1"/>
    <row r="25" spans="1:27" ht="12.75" customHeight="1"/>
    <row r="26" spans="1:27" ht="12.75" customHeight="1"/>
    <row r="27" spans="1:27" ht="12.75" customHeight="1"/>
    <row r="28" spans="1:27" ht="12.75" customHeight="1"/>
    <row r="29" spans="1:27" ht="12.75" customHeight="1"/>
    <row r="30" spans="1:27" ht="12.75" customHeight="1"/>
    <row r="31" spans="1:27" ht="12.75" customHeight="1"/>
    <row r="32" spans="1:27"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row r="186" ht="12.75"/>
    <row r="187" ht="12.75"/>
    <row r="188" ht="12.75"/>
    <row r="189" ht="12.75"/>
    <row r="190" ht="12.75"/>
    <row r="191" ht="12.75"/>
    <row r="192" ht="12.75"/>
    <row r="193" ht="12.75"/>
    <row r="194" ht="12.75"/>
    <row r="195" ht="12.75"/>
    <row r="196" ht="12.75"/>
    <row r="197" ht="12.75"/>
    <row r="198" ht="12.75"/>
    <row r="199" ht="12.75"/>
    <row r="200" ht="12.75"/>
    <row r="201" ht="12.75"/>
    <row r="202" ht="12.75"/>
    <row r="203" ht="12.75"/>
    <row r="204" ht="12.75"/>
    <row r="205" ht="12.75"/>
    <row r="206" ht="12.75"/>
    <row r="207" ht="12.75"/>
    <row r="208" ht="12.75"/>
    <row r="209" ht="12.75"/>
    <row r="210" ht="12.75"/>
    <row r="211" ht="12.75"/>
    <row r="212" ht="12.75"/>
    <row r="213" ht="12.75"/>
    <row r="214" ht="12.75"/>
    <row r="215" ht="12.75"/>
    <row r="216" ht="12.75"/>
    <row r="217" ht="12.75"/>
    <row r="218" ht="12.75"/>
    <row r="219" ht="12.75"/>
    <row r="220" ht="12.75"/>
    <row r="221" ht="12.75"/>
    <row r="222" ht="12.75"/>
    <row r="223" ht="12.75"/>
    <row r="224" ht="12.75"/>
    <row r="225" ht="12.75"/>
    <row r="226" ht="12.75"/>
    <row r="227" ht="12.75"/>
    <row r="228" ht="12.75"/>
    <row r="229" ht="12.75"/>
    <row r="230" ht="12.75"/>
    <row r="231" ht="12.75"/>
    <row r="232" ht="12.75"/>
    <row r="233" ht="12.75"/>
    <row r="234" ht="12.75"/>
    <row r="235" ht="12.75"/>
    <row r="236" ht="12.75"/>
    <row r="237" ht="12.75"/>
    <row r="238" ht="12.75"/>
    <row r="239" ht="12.75"/>
    <row r="240" ht="12.75"/>
    <row r="241" ht="12.75"/>
    <row r="242" ht="12.75"/>
    <row r="243" ht="12.75"/>
    <row r="244" ht="12.75"/>
    <row r="245" ht="12.75"/>
    <row r="246" ht="12.75"/>
    <row r="247" ht="12.75"/>
    <row r="248" ht="12.75"/>
    <row r="249" ht="12.75"/>
    <row r="250" ht="12.75"/>
    <row r="251" ht="12.75"/>
    <row r="252" ht="12.75"/>
    <row r="253" ht="12.75"/>
    <row r="254" ht="12.75"/>
    <row r="255" ht="12.75"/>
    <row r="256" ht="12.75"/>
    <row r="257" ht="12.75"/>
    <row r="258" ht="12.75"/>
    <row r="259" ht="12.75"/>
    <row r="260" ht="12.75"/>
    <row r="261" ht="12.75"/>
    <row r="262" ht="12.75"/>
    <row r="263" ht="12.75"/>
    <row r="264" ht="12.75"/>
    <row r="265" ht="12.75"/>
    <row r="266" ht="12.75"/>
    <row r="267" ht="12.75"/>
    <row r="268" ht="12.75"/>
    <row r="269" ht="12.75"/>
    <row r="270" ht="12.75"/>
    <row r="271" ht="12.75"/>
    <row r="272" ht="12.75"/>
    <row r="273" ht="12.75"/>
    <row r="274" ht="12.75"/>
    <row r="275" ht="12.75"/>
    <row r="276" ht="12.75"/>
    <row r="277" ht="12.75"/>
    <row r="278" ht="12.75"/>
    <row r="279" ht="12.75"/>
    <row r="280" ht="12.75"/>
    <row r="281" ht="12.75"/>
    <row r="282" ht="12.75"/>
    <row r="283" ht="12.75"/>
    <row r="284" ht="12.75"/>
    <row r="285" ht="12.75"/>
    <row r="286" ht="12.75"/>
    <row r="287" ht="12.75"/>
    <row r="288" ht="12.75"/>
    <row r="289" ht="12.75"/>
    <row r="290" ht="12.75"/>
    <row r="291" ht="12.75"/>
    <row r="292" ht="12.75"/>
    <row r="293" ht="12.75"/>
    <row r="294" ht="12.75"/>
    <row r="295" ht="12.75"/>
    <row r="296" ht="12.75"/>
    <row r="297" ht="12.75"/>
    <row r="298" ht="12.75"/>
    <row r="299" ht="12.75"/>
    <row r="300" ht="12.75"/>
    <row r="301" ht="12.75"/>
    <row r="302" ht="12.75"/>
    <row r="303" ht="12.75"/>
    <row r="304" ht="12.75"/>
    <row r="305" ht="12.75"/>
    <row r="306" ht="12.75"/>
    <row r="307" ht="12.75"/>
    <row r="308" ht="12.75"/>
    <row r="309" ht="12.75"/>
    <row r="310" ht="12.75"/>
    <row r="311" ht="12.75"/>
    <row r="312" ht="12.75"/>
    <row r="313" ht="12.75"/>
    <row r="314" ht="12.75"/>
    <row r="315" ht="12.75"/>
    <row r="316" ht="12.75"/>
    <row r="317" ht="12.75"/>
    <row r="318" ht="12.75"/>
    <row r="319" ht="12.75"/>
    <row r="320" ht="12.75"/>
    <row r="321" ht="12.75"/>
    <row r="322" ht="12.75"/>
    <row r="323" ht="12.75"/>
    <row r="324" ht="12.75"/>
    <row r="325" ht="12.75"/>
    <row r="326" ht="12.75"/>
    <row r="327" ht="12.75"/>
    <row r="328" ht="12.75"/>
    <row r="329" ht="12.75"/>
    <row r="330" ht="12.75"/>
    <row r="331" ht="12.75"/>
    <row r="332" ht="12.75"/>
    <row r="333" ht="12.75"/>
    <row r="334" ht="12.75"/>
    <row r="335" ht="12.75"/>
    <row r="336" ht="12.75"/>
    <row r="337" ht="12.75"/>
    <row r="338" ht="12.75"/>
    <row r="339" ht="12.75"/>
    <row r="340" ht="12.75"/>
    <row r="341" ht="12.75"/>
    <row r="342" ht="12.75"/>
    <row r="343" ht="12.75"/>
    <row r="344" ht="12.75"/>
    <row r="345" ht="12.75"/>
    <row r="346" ht="12.75"/>
    <row r="347" ht="12.75"/>
    <row r="348" ht="12.75"/>
    <row r="349" ht="12.75"/>
    <row r="350" ht="12.75"/>
    <row r="351" ht="12.75"/>
    <row r="352" ht="12.75"/>
    <row r="353" ht="12.75"/>
    <row r="354" ht="12.75"/>
    <row r="355" ht="12.75"/>
    <row r="356" ht="12.75"/>
    <row r="357" ht="12.75"/>
    <row r="358" ht="12.75"/>
    <row r="359" ht="12.75"/>
    <row r="360" ht="12.75"/>
    <row r="361" ht="12.75"/>
    <row r="362" ht="12.75"/>
    <row r="363" ht="12.75"/>
    <row r="364" ht="12.75"/>
    <row r="365" ht="12.75"/>
    <row r="366" ht="12.75"/>
    <row r="367" ht="12.75"/>
    <row r="368" ht="12.75"/>
    <row r="369" ht="12.75"/>
    <row r="370" ht="12.75"/>
    <row r="371" ht="12.75"/>
    <row r="372" ht="12.75"/>
    <row r="373" ht="12.75"/>
    <row r="374" ht="12.75"/>
    <row r="375" ht="12.75"/>
    <row r="376" ht="12.75"/>
    <row r="377" ht="12.75"/>
    <row r="378" ht="12.75"/>
    <row r="379" ht="12.75"/>
    <row r="380" ht="12.75"/>
    <row r="381" ht="12.75"/>
    <row r="382" ht="12.75"/>
    <row r="383" ht="12.75"/>
    <row r="384" ht="12.75"/>
    <row r="385" ht="12.75"/>
    <row r="386" ht="12.75"/>
    <row r="387" ht="12.75"/>
    <row r="388" ht="12.75"/>
    <row r="389" ht="12.75"/>
    <row r="390" ht="12.75"/>
    <row r="391" ht="12.75"/>
    <row r="392" ht="12.75"/>
    <row r="393" ht="12.75"/>
    <row r="394" ht="12.75"/>
    <row r="395" ht="12.75"/>
    <row r="396" ht="12.75"/>
    <row r="397" ht="12.75"/>
    <row r="398" ht="12.75"/>
    <row r="399" ht="12.75"/>
    <row r="400" ht="12.75"/>
    <row r="401" ht="12.75"/>
    <row r="402" ht="12.75"/>
    <row r="403" ht="12.75"/>
    <row r="404" ht="12.75"/>
    <row r="405" ht="12.75"/>
    <row r="406" ht="12.75"/>
    <row r="407" ht="12.75"/>
    <row r="408" ht="12.75"/>
    <row r="409" ht="12.75"/>
    <row r="410" ht="12.75"/>
    <row r="411" ht="12.75"/>
    <row r="412" ht="12.75"/>
    <row r="413" ht="12.75"/>
    <row r="414" ht="12.75"/>
    <row r="415" ht="12.75"/>
    <row r="416" ht="12.75"/>
    <row r="417" ht="12.75"/>
    <row r="418" ht="12.75"/>
    <row r="419" ht="12.75"/>
    <row r="420" ht="12.75"/>
    <row r="421" ht="12.75"/>
    <row r="422" ht="12.75"/>
    <row r="423" ht="12.75"/>
    <row r="424" ht="12.75"/>
    <row r="425" ht="12.75"/>
    <row r="426" ht="12.75"/>
    <row r="427" ht="12.75"/>
    <row r="428" ht="12.75"/>
    <row r="429" ht="12.75"/>
    <row r="430" ht="12.75"/>
    <row r="431" ht="12.75"/>
    <row r="432" ht="12.75"/>
    <row r="433" ht="12.75"/>
    <row r="434" ht="12.75"/>
    <row r="435" ht="12.75"/>
    <row r="436" ht="12.75"/>
    <row r="437" ht="12.75"/>
    <row r="438" ht="12.75"/>
    <row r="439" ht="12.75"/>
    <row r="440" ht="12.75"/>
    <row r="441" ht="12.75"/>
    <row r="442" ht="12.75"/>
    <row r="443" ht="12.75"/>
    <row r="444" ht="12.75"/>
    <row r="445" ht="12.75"/>
    <row r="446" ht="12.75"/>
    <row r="447" ht="12.75"/>
    <row r="448" ht="12.75"/>
    <row r="449" ht="12.75"/>
    <row r="450" ht="12.75"/>
    <row r="451" ht="12.75"/>
    <row r="452" ht="12.75"/>
    <row r="453" ht="12.75"/>
    <row r="454" ht="12.75"/>
    <row r="455" ht="12.75"/>
    <row r="456" ht="12.75"/>
    <row r="457" ht="12.75"/>
    <row r="458" ht="12.75"/>
    <row r="459" ht="12.75"/>
    <row r="460" ht="12.75"/>
    <row r="461" ht="12.75"/>
    <row r="462" ht="12.75"/>
    <row r="463" ht="12.75"/>
    <row r="464" ht="12.75"/>
    <row r="465" ht="12.75"/>
    <row r="466" ht="12.75"/>
    <row r="467" ht="12.75"/>
    <row r="468" ht="12.75"/>
    <row r="469" ht="12.75"/>
    <row r="470" ht="12.75"/>
    <row r="471" ht="12.75"/>
    <row r="472" ht="12.75"/>
    <row r="473" ht="12.75"/>
    <row r="474" ht="12.75"/>
    <row r="475" ht="12.75"/>
    <row r="476" ht="12.75"/>
    <row r="477" ht="12.75"/>
    <row r="478" ht="12.75"/>
    <row r="479" ht="12.75"/>
    <row r="480" ht="12.75"/>
    <row r="481" ht="12.75"/>
    <row r="482" ht="12.75"/>
    <row r="483" ht="12.75"/>
    <row r="484" ht="12.75"/>
    <row r="485" ht="12.75"/>
    <row r="486" ht="12.75"/>
    <row r="487" ht="12.75"/>
    <row r="488" ht="12.75"/>
    <row r="489" ht="12.75"/>
    <row r="490" ht="12.75"/>
    <row r="491" ht="12.75"/>
    <row r="492" ht="12.75"/>
    <row r="493" ht="12.75"/>
    <row r="494" ht="12.75"/>
    <row r="495" ht="12.75"/>
    <row r="496" ht="12.75"/>
    <row r="497" ht="12.75"/>
    <row r="498" ht="12.75"/>
    <row r="499" ht="12.75"/>
    <row r="500" ht="12.75"/>
    <row r="501" ht="12.75"/>
    <row r="502" ht="12.75"/>
    <row r="503" ht="12.75"/>
    <row r="504" ht="12.75"/>
    <row r="505" ht="12.75"/>
    <row r="506" ht="12.75"/>
    <row r="507" ht="12.75"/>
    <row r="508" ht="12.75"/>
    <row r="509" ht="12.75"/>
    <row r="510" ht="12.75"/>
    <row r="511" ht="12.75"/>
    <row r="512" ht="12.75"/>
    <row r="513" ht="12.75"/>
    <row r="514" ht="12.75"/>
    <row r="515" ht="12.75"/>
    <row r="516" ht="12.75"/>
    <row r="517" ht="12.75"/>
    <row r="518" ht="12.75"/>
    <row r="519" ht="12.75"/>
    <row r="520" ht="12.75"/>
    <row r="521" ht="12.75"/>
    <row r="522" ht="12.75"/>
    <row r="523" ht="12.75"/>
    <row r="524" ht="12.75"/>
    <row r="525" ht="12.75"/>
    <row r="526" ht="12.75"/>
    <row r="527" ht="12.75"/>
    <row r="528" ht="12.75"/>
    <row r="529" ht="12.75"/>
    <row r="530" ht="12.75"/>
    <row r="531" ht="12.75"/>
    <row r="532" ht="12.75"/>
    <row r="533" ht="12.75"/>
    <row r="534" ht="12.75"/>
    <row r="535" ht="12.75"/>
    <row r="536" ht="12.75"/>
    <row r="537" ht="12.75"/>
    <row r="538" ht="12.75"/>
    <row r="539" ht="12.75"/>
    <row r="540" ht="12.75"/>
    <row r="541" ht="12.75"/>
    <row r="542" ht="12.75"/>
    <row r="543" ht="12.75"/>
    <row r="544" ht="12.75"/>
    <row r="545" ht="12.75"/>
    <row r="546" ht="12.75"/>
    <row r="547" ht="12.75"/>
    <row r="548" ht="12.75"/>
    <row r="549" ht="12.75"/>
    <row r="550" ht="12.75"/>
    <row r="551" ht="12.75"/>
    <row r="552" ht="12.75"/>
    <row r="553" ht="12.75"/>
    <row r="554" ht="12.75"/>
    <row r="555" ht="12.75"/>
    <row r="556" ht="12.75"/>
    <row r="557" ht="12.75"/>
    <row r="558" ht="12.75"/>
    <row r="559" ht="12.75"/>
    <row r="560" ht="12.75"/>
    <row r="561" ht="12.75"/>
    <row r="562" ht="12.75"/>
    <row r="563" ht="12.75"/>
    <row r="564" ht="12.75"/>
    <row r="565" ht="12.75"/>
    <row r="566" ht="12.75"/>
    <row r="567" ht="12.75"/>
    <row r="568" ht="12.75"/>
    <row r="569" ht="12.75"/>
    <row r="570" ht="12.75"/>
    <row r="571" ht="12.75"/>
    <row r="572" ht="12.75"/>
    <row r="573" ht="12.75"/>
    <row r="574" ht="12.75"/>
    <row r="575" ht="12.75"/>
    <row r="576" ht="12.75"/>
    <row r="577" ht="12.75"/>
    <row r="578" ht="12.75"/>
    <row r="579" ht="12.75"/>
    <row r="580" ht="12.75"/>
    <row r="581" ht="12.75"/>
    <row r="582" ht="12.75"/>
    <row r="583" ht="12.75"/>
    <row r="584" ht="12.75"/>
    <row r="585" ht="12.75"/>
    <row r="586" ht="12.75"/>
    <row r="587" ht="12.75"/>
    <row r="588" ht="12.75"/>
    <row r="589" ht="12.75"/>
    <row r="590" ht="12.75"/>
    <row r="591" ht="12.75"/>
    <row r="592" ht="12.75"/>
    <row r="593" ht="12.75"/>
    <row r="594" ht="12.75"/>
    <row r="595" ht="12.75"/>
    <row r="596" ht="12.75"/>
    <row r="597" ht="12.75"/>
    <row r="598" ht="12.75"/>
    <row r="599" ht="12.75"/>
    <row r="600" ht="12.75"/>
    <row r="601" ht="12.75"/>
    <row r="602" ht="12.75"/>
    <row r="603" ht="12.75"/>
    <row r="604" ht="12.75"/>
    <row r="605" ht="12.75"/>
    <row r="606" ht="12.75"/>
    <row r="607" ht="12.75"/>
    <row r="608" ht="12.75"/>
    <row r="609" ht="12.75"/>
    <row r="610" ht="12.75"/>
    <row r="611" ht="12.75"/>
    <row r="612" ht="12.75"/>
    <row r="613" ht="12.75"/>
    <row r="614" ht="12.75"/>
    <row r="615" ht="12.75"/>
    <row r="616" ht="12.75"/>
    <row r="617" ht="12.75"/>
    <row r="618" ht="12.75"/>
    <row r="619" ht="12.75"/>
    <row r="620" ht="12.75"/>
    <row r="621" ht="12.75"/>
    <row r="622" ht="12.75"/>
    <row r="623" ht="12.75"/>
    <row r="624" ht="12.75"/>
    <row r="625" ht="12.75"/>
    <row r="626" ht="12.75"/>
    <row r="627" ht="12.75"/>
    <row r="628" ht="12.75"/>
    <row r="629" ht="12.75"/>
    <row r="630" ht="12.75"/>
    <row r="631" ht="12.75"/>
    <row r="632" ht="12.75"/>
    <row r="633" ht="12.75"/>
    <row r="634" ht="12.75"/>
    <row r="635" ht="12.75"/>
    <row r="636" ht="12.75"/>
    <row r="637" ht="12.75"/>
    <row r="638" ht="12.75"/>
    <row r="639" ht="12.75"/>
    <row r="640" ht="12.75"/>
    <row r="641" ht="12.75"/>
    <row r="642" ht="12.75"/>
    <row r="643" ht="12.75"/>
    <row r="644" ht="12.75"/>
    <row r="645" ht="12.75"/>
    <row r="646" ht="12.75"/>
    <row r="647" ht="12.75"/>
    <row r="648" ht="12.75"/>
    <row r="649" ht="12.75"/>
    <row r="650" ht="12.75"/>
    <row r="651" ht="12.75"/>
    <row r="652" ht="12.75"/>
    <row r="653" ht="12.75"/>
    <row r="654" ht="12.75"/>
    <row r="655" ht="12.75"/>
    <row r="656" ht="12.75"/>
    <row r="657" ht="12.75"/>
    <row r="658" ht="12.75"/>
    <row r="659" ht="12.75"/>
    <row r="660" ht="12.75"/>
    <row r="661" ht="12.75"/>
    <row r="662" ht="12.75"/>
    <row r="663" ht="12.75"/>
    <row r="664" ht="12.75"/>
    <row r="665" ht="12.75"/>
    <row r="666" ht="12.75"/>
    <row r="667" ht="12.75"/>
    <row r="668" ht="12.75"/>
    <row r="669" ht="12.75"/>
    <row r="670" ht="12.75"/>
    <row r="671" ht="12.75"/>
    <row r="672" ht="12.75"/>
    <row r="673" ht="12.75"/>
    <row r="674" ht="12.75"/>
    <row r="675" ht="12.75"/>
    <row r="676" ht="12.75"/>
    <row r="677" ht="12.75"/>
    <row r="678" ht="12.75"/>
    <row r="679" ht="12.75"/>
    <row r="680" ht="12.75"/>
    <row r="681" ht="12.75"/>
    <row r="682" ht="12.75"/>
    <row r="683" ht="12.75"/>
    <row r="684" ht="12.75"/>
    <row r="685" ht="12.75"/>
    <row r="686" ht="12.75"/>
    <row r="687" ht="12.75"/>
    <row r="688" ht="12.75"/>
    <row r="689" ht="12.75"/>
    <row r="690" ht="12.75"/>
    <row r="691" ht="12.75"/>
    <row r="692" ht="12.75"/>
    <row r="693" ht="12.75"/>
    <row r="694" ht="12.75"/>
    <row r="695" ht="12.75"/>
    <row r="696" ht="12.75"/>
    <row r="697" ht="12.75"/>
    <row r="698" ht="12.75"/>
    <row r="699" ht="12.75"/>
    <row r="700" ht="12.75"/>
    <row r="701" ht="12.75"/>
    <row r="702" ht="12.75"/>
    <row r="703" ht="12.75"/>
    <row r="704" ht="12.75"/>
    <row r="705" ht="12.75"/>
    <row r="706" ht="12.75"/>
    <row r="707" ht="12.75"/>
    <row r="708" ht="12.75"/>
    <row r="709" ht="12.75"/>
    <row r="710" ht="12.75"/>
    <row r="711" ht="12.75"/>
    <row r="712" ht="12.75"/>
    <row r="713" ht="12.75"/>
    <row r="714" ht="12.75"/>
    <row r="715" ht="12.75"/>
    <row r="716" ht="12.75"/>
    <row r="717" ht="12.75"/>
    <row r="718" ht="12.75"/>
    <row r="719" ht="12.75"/>
    <row r="720" ht="12.75"/>
    <row r="721" ht="12.75"/>
    <row r="722" ht="12.75"/>
    <row r="723" ht="12.75"/>
    <row r="724" ht="12.75"/>
    <row r="725" ht="12.75"/>
    <row r="726" ht="12.75"/>
    <row r="727" ht="12.75"/>
    <row r="728" ht="12.75"/>
    <row r="729" ht="12.75"/>
    <row r="730" ht="12.75"/>
    <row r="731" ht="12.75"/>
    <row r="732" ht="12.75"/>
    <row r="733" ht="12.75"/>
    <row r="734" ht="12.75"/>
    <row r="735" ht="12.75"/>
    <row r="736" ht="12.75"/>
    <row r="737" ht="12.75"/>
    <row r="738" ht="12.75"/>
    <row r="739" ht="12.75"/>
    <row r="740" ht="12.75"/>
    <row r="741" ht="12.75"/>
    <row r="742" ht="12.75"/>
    <row r="743" ht="12.75"/>
    <row r="744" ht="12.75"/>
    <row r="745" ht="12.75"/>
    <row r="746" ht="12.75"/>
    <row r="747" ht="12.75"/>
    <row r="748" ht="12.75"/>
    <row r="749" ht="12.75"/>
    <row r="750" ht="12.75"/>
    <row r="751" ht="12.75"/>
    <row r="752" ht="12.75"/>
    <row r="753" ht="12.75"/>
    <row r="754" ht="12.75"/>
    <row r="755" ht="12.75"/>
    <row r="756" ht="12.75"/>
    <row r="757" ht="12.75"/>
    <row r="758" ht="12.75"/>
    <row r="759" ht="12.75"/>
    <row r="760" ht="12.75"/>
    <row r="761" ht="12.75"/>
    <row r="762" ht="12.75"/>
    <row r="763" ht="12.75"/>
    <row r="764" ht="12.75"/>
    <row r="765" ht="12.75"/>
    <row r="766" ht="12.75"/>
    <row r="767" ht="12.75"/>
    <row r="768" ht="12.75"/>
    <row r="769" ht="12.75"/>
    <row r="770" ht="12.75"/>
    <row r="771" ht="12.75"/>
    <row r="772" ht="12.75"/>
    <row r="773" ht="12.75"/>
    <row r="774" ht="12.75"/>
    <row r="775" ht="12.75"/>
    <row r="776" ht="12.75"/>
    <row r="777" ht="12.75"/>
    <row r="778" ht="12.75"/>
    <row r="779" ht="12.75"/>
    <row r="780" ht="12.75"/>
    <row r="781" ht="12.75"/>
    <row r="782" ht="12.75"/>
    <row r="783" ht="12.75"/>
    <row r="784" ht="12.75"/>
    <row r="785" ht="12.75"/>
    <row r="786" ht="12.75"/>
    <row r="787" ht="12.75"/>
    <row r="788" ht="12.75"/>
    <row r="789" ht="12.75"/>
    <row r="790" ht="12.75"/>
    <row r="791" ht="12.75"/>
    <row r="792" ht="12.75"/>
    <row r="793" ht="12.75"/>
    <row r="794" ht="12.75"/>
    <row r="795" ht="12.75"/>
    <row r="796" ht="12.75"/>
    <row r="797" ht="12.75"/>
    <row r="798" ht="12.75"/>
    <row r="799" ht="12.75"/>
    <row r="800" ht="12.75"/>
    <row r="801" ht="12.75"/>
    <row r="802" ht="12.75"/>
    <row r="803" ht="12.75"/>
    <row r="804" ht="12.75"/>
    <row r="805" ht="12.75"/>
    <row r="806" ht="12.75"/>
    <row r="807" ht="12.75"/>
    <row r="808" ht="12.75"/>
    <row r="809" ht="12.75"/>
    <row r="810" ht="12.75"/>
    <row r="811" ht="12.75"/>
    <row r="812" ht="12.75"/>
    <row r="813" ht="12.75"/>
    <row r="814" ht="12.75"/>
    <row r="815" ht="12.75"/>
    <row r="816" ht="12.75"/>
    <row r="817" ht="12.75"/>
    <row r="818" ht="12.75"/>
    <row r="819" ht="12.75"/>
    <row r="820" ht="12.75"/>
    <row r="821" ht="12.75"/>
    <row r="822" ht="12.75"/>
    <row r="823" ht="12.75"/>
    <row r="824" ht="12.75"/>
    <row r="825" ht="12.75"/>
    <row r="826" ht="12.75"/>
    <row r="827" ht="12.75"/>
    <row r="828" ht="12.75"/>
    <row r="829" ht="12.75"/>
    <row r="830" ht="12.75"/>
    <row r="831" ht="12.75"/>
    <row r="832" ht="12.75"/>
    <row r="833" ht="12.75"/>
    <row r="834" ht="12.75"/>
    <row r="835" ht="12.75"/>
    <row r="836" ht="12.75"/>
    <row r="837" ht="12.75"/>
    <row r="838" ht="12.75"/>
    <row r="839" ht="12.75"/>
    <row r="840" ht="12.75"/>
    <row r="841" ht="12.75"/>
    <row r="842" ht="12.75"/>
    <row r="843" ht="12.75"/>
    <row r="844" ht="12.75"/>
    <row r="845" ht="12.75"/>
    <row r="846" ht="12.75"/>
    <row r="847" ht="12.75"/>
    <row r="848" ht="12.75"/>
    <row r="849" ht="12.75"/>
    <row r="850" ht="12.75"/>
    <row r="851" ht="12.75"/>
    <row r="852" ht="12.75"/>
    <row r="853" ht="12.75"/>
    <row r="854" ht="12.75"/>
    <row r="855" ht="12.75"/>
    <row r="856" ht="12.75"/>
    <row r="857" ht="12.75"/>
    <row r="858" ht="12.75"/>
    <row r="859" ht="12.75"/>
    <row r="860" ht="12.75"/>
    <row r="861" ht="12.75"/>
    <row r="862" ht="12.75"/>
    <row r="863" ht="12.75"/>
    <row r="864" ht="12.75"/>
    <row r="865" ht="12.75"/>
    <row r="866" ht="12.75"/>
    <row r="867" ht="12.75"/>
    <row r="868" ht="12.75"/>
    <row r="869" ht="12.75"/>
    <row r="870" ht="12.75"/>
    <row r="871" ht="12.75"/>
    <row r="872" ht="12.75"/>
    <row r="873" ht="12.75"/>
    <row r="874" ht="12.75"/>
    <row r="875" ht="12.75"/>
    <row r="876" ht="12.75"/>
    <row r="877" ht="12.75"/>
    <row r="878" ht="12.75"/>
    <row r="879" ht="12.75"/>
    <row r="880" ht="12.75"/>
    <row r="881" ht="12.75"/>
    <row r="882" ht="12.75"/>
    <row r="883" ht="12.75"/>
    <row r="884" ht="12.75"/>
    <row r="885" ht="12.75"/>
    <row r="886" ht="12.75"/>
    <row r="887" ht="12.75"/>
    <row r="888" ht="12.75"/>
    <row r="889" ht="12.75"/>
    <row r="890" ht="12.75"/>
    <row r="891" ht="12.75"/>
    <row r="892" ht="12.75"/>
    <row r="893" ht="12.75"/>
    <row r="894" ht="12.75"/>
    <row r="895" ht="12.75"/>
    <row r="896" ht="12.75"/>
    <row r="897" ht="12.75"/>
    <row r="898" ht="12.75"/>
    <row r="899" ht="12.75"/>
    <row r="900" ht="12.75"/>
    <row r="901" ht="12.75"/>
    <row r="902" ht="12.75"/>
    <row r="903" ht="12.75"/>
    <row r="904" ht="12.75"/>
    <row r="905" ht="12.75"/>
    <row r="906" ht="12.75"/>
    <row r="907" ht="12.75"/>
    <row r="908" ht="12.75"/>
    <row r="909" ht="12.75"/>
    <row r="910" ht="12.75"/>
    <row r="911" ht="12.75"/>
    <row r="912" ht="12.75"/>
    <row r="913" ht="12.75"/>
    <row r="914" ht="12.75"/>
    <row r="915" ht="12.75"/>
    <row r="916" ht="12.75"/>
    <row r="917" ht="12.75"/>
    <row r="918" ht="12.75"/>
    <row r="919" ht="12.75"/>
    <row r="920" ht="12.75"/>
    <row r="921" ht="12.75"/>
    <row r="922" ht="12.75"/>
    <row r="923" ht="12.75"/>
    <row r="924" ht="12.75"/>
    <row r="925" ht="12.75"/>
    <row r="926" ht="12.75"/>
    <row r="927" ht="12.75"/>
    <row r="928" ht="12.75"/>
    <row r="929" ht="12.75"/>
    <row r="930" ht="12.75"/>
    <row r="931" ht="12.75"/>
    <row r="932" ht="12.75"/>
    <row r="933" ht="12.75"/>
    <row r="934" ht="12.75"/>
    <row r="935" ht="12.75"/>
    <row r="936" ht="12.75"/>
    <row r="937" ht="12.75"/>
    <row r="938" ht="12.75"/>
    <row r="939" ht="12.75"/>
    <row r="940" ht="12.75"/>
    <row r="941" ht="12.75"/>
    <row r="942" ht="12.75"/>
    <row r="943" ht="12.75"/>
    <row r="944" ht="12.75"/>
  </sheetData>
  <mergeCells count="96">
    <mergeCell ref="O9:Q9"/>
    <mergeCell ref="N10:Q10"/>
    <mergeCell ref="R10:U10"/>
    <mergeCell ref="N11:Q11"/>
    <mergeCell ref="R11:U11"/>
    <mergeCell ref="S9:U9"/>
    <mergeCell ref="C9:E9"/>
    <mergeCell ref="B10:E10"/>
    <mergeCell ref="F10:I10"/>
    <mergeCell ref="J10:M10"/>
    <mergeCell ref="B11:E11"/>
    <mergeCell ref="F11:I11"/>
    <mergeCell ref="J11:M11"/>
    <mergeCell ref="G9:I9"/>
    <mergeCell ref="K9:M9"/>
    <mergeCell ref="O15:Q15"/>
    <mergeCell ref="S15:U15"/>
    <mergeCell ref="J13:M13"/>
    <mergeCell ref="N13:Q13"/>
    <mergeCell ref="C12:E12"/>
    <mergeCell ref="G12:I12"/>
    <mergeCell ref="K12:M12"/>
    <mergeCell ref="O12:Q12"/>
    <mergeCell ref="B13:E13"/>
    <mergeCell ref="N14:Q14"/>
    <mergeCell ref="R14:U14"/>
    <mergeCell ref="S12:U12"/>
    <mergeCell ref="F13:I13"/>
    <mergeCell ref="R13:U13"/>
    <mergeCell ref="B17:E17"/>
    <mergeCell ref="F17:I17"/>
    <mergeCell ref="J17:M17"/>
    <mergeCell ref="N17:Q17"/>
    <mergeCell ref="R17:U17"/>
    <mergeCell ref="N20:Q20"/>
    <mergeCell ref="R20:U20"/>
    <mergeCell ref="C18:E18"/>
    <mergeCell ref="B19:E19"/>
    <mergeCell ref="F19:I19"/>
    <mergeCell ref="J19:M19"/>
    <mergeCell ref="B20:E20"/>
    <mergeCell ref="F20:I20"/>
    <mergeCell ref="J20:M20"/>
    <mergeCell ref="G18:I18"/>
    <mergeCell ref="S18:U18"/>
    <mergeCell ref="K18:M18"/>
    <mergeCell ref="O18:Q18"/>
    <mergeCell ref="N19:Q19"/>
    <mergeCell ref="R19:U19"/>
    <mergeCell ref="O3:Q3"/>
    <mergeCell ref="S3:U3"/>
    <mergeCell ref="R4:U4"/>
    <mergeCell ref="R5:U5"/>
    <mergeCell ref="O6:Q6"/>
    <mergeCell ref="S6:U6"/>
    <mergeCell ref="N4:Q4"/>
    <mergeCell ref="C1:U1"/>
    <mergeCell ref="B2:E2"/>
    <mergeCell ref="F2:I2"/>
    <mergeCell ref="J2:M2"/>
    <mergeCell ref="N2:Q2"/>
    <mergeCell ref="R2:U2"/>
    <mergeCell ref="C3:E3"/>
    <mergeCell ref="G3:I3"/>
    <mergeCell ref="K3:M3"/>
    <mergeCell ref="B4:E4"/>
    <mergeCell ref="F4:I4"/>
    <mergeCell ref="J4:M4"/>
    <mergeCell ref="B5:E5"/>
    <mergeCell ref="N5:Q5"/>
    <mergeCell ref="J7:M7"/>
    <mergeCell ref="N7:Q7"/>
    <mergeCell ref="R7:U7"/>
    <mergeCell ref="F5:I5"/>
    <mergeCell ref="J5:M5"/>
    <mergeCell ref="C6:E6"/>
    <mergeCell ref="G6:I6"/>
    <mergeCell ref="K6:M6"/>
    <mergeCell ref="B7:E7"/>
    <mergeCell ref="F7:I7"/>
    <mergeCell ref="R16:U16"/>
    <mergeCell ref="B8:E8"/>
    <mergeCell ref="F8:I8"/>
    <mergeCell ref="J8:M8"/>
    <mergeCell ref="N8:Q8"/>
    <mergeCell ref="R8:U8"/>
    <mergeCell ref="C15:E15"/>
    <mergeCell ref="G15:I15"/>
    <mergeCell ref="K15:M15"/>
    <mergeCell ref="B16:E16"/>
    <mergeCell ref="F16:I16"/>
    <mergeCell ref="J16:M16"/>
    <mergeCell ref="N16:Q16"/>
    <mergeCell ref="B14:E14"/>
    <mergeCell ref="F14:I14"/>
    <mergeCell ref="J14:M14"/>
  </mergeCells>
  <conditionalFormatting sqref="C3:E4 G3 K3 O3 S3 B4 F4 J4 N4 R4 C6:E6 G6 K6 O6 S6 B7 F7 J7 N7 R7 C9:E9 G9 K9 O9 S9 B10 F10 J10 N10 R10 G12 K12 O12 S12 B13 F13 J13 N13 R13 C15 G15 K15 O15 S15 B16 J16 N16 R16 C18 G18 K18 O18 S18 B19 F19 J19 N19 R19 F16">
    <cfRule type="cellIs" dxfId="446" priority="2" operator="equal">
      <formula>""</formula>
    </cfRule>
  </conditionalFormatting>
  <conditionalFormatting sqref="B3:B9">
    <cfRule type="cellIs" dxfId="445" priority="3" operator="equal">
      <formula>""</formula>
    </cfRule>
  </conditionalFormatting>
  <conditionalFormatting sqref="B15">
    <cfRule type="cellIs" dxfId="444" priority="4" operator="equal">
      <formula>""</formula>
    </cfRule>
  </conditionalFormatting>
  <conditionalFormatting sqref="B16 C15:E15">
    <cfRule type="cellIs" dxfId="443" priority="5" operator="equal">
      <formula>""</formula>
    </cfRule>
  </conditionalFormatting>
  <conditionalFormatting sqref="J8 N8 R8 B11 F11 J11 N11 R11 B14 F14 J14 N14 R14 B17 F17 J17 N17 R17 B20 F20 J20 N20 R20">
    <cfRule type="cellIs" dxfId="442" priority="6" operator="equal">
      <formula>""</formula>
    </cfRule>
  </conditionalFormatting>
  <conditionalFormatting sqref="J16 K15:M15">
    <cfRule type="cellIs" dxfId="441" priority="7" operator="equal">
      <formula>""</formula>
    </cfRule>
  </conditionalFormatting>
  <conditionalFormatting sqref="R5 R11">
    <cfRule type="cellIs" dxfId="440" priority="8" operator="equal">
      <formula>""</formula>
    </cfRule>
  </conditionalFormatting>
  <conditionalFormatting sqref="B5 B11">
    <cfRule type="cellIs" dxfId="439" priority="9" operator="equal">
      <formula>""</formula>
    </cfRule>
  </conditionalFormatting>
  <conditionalFormatting sqref="G3:I4 F4 G6:I6 G9:I9 F10">
    <cfRule type="cellIs" dxfId="438" priority="10" operator="equal">
      <formula>""</formula>
    </cfRule>
  </conditionalFormatting>
  <conditionalFormatting sqref="F3:F9">
    <cfRule type="cellIs" dxfId="437" priority="11" operator="equal">
      <formula>""</formula>
    </cfRule>
  </conditionalFormatting>
  <conditionalFormatting sqref="F5 F11">
    <cfRule type="cellIs" dxfId="436" priority="12" operator="equal">
      <formula>""</formula>
    </cfRule>
  </conditionalFormatting>
  <conditionalFormatting sqref="K3:M4 J4 K6:M6 K9:M9 J10">
    <cfRule type="cellIs" dxfId="435" priority="13" operator="equal">
      <formula>""</formula>
    </cfRule>
  </conditionalFormatting>
  <conditionalFormatting sqref="J3:J9 N8 R8 B11 F11 J11 N11 R11 B14 F14 J14 N14 R14 B17 F17 J17 N17 R17 B20 F20 J20 N20 R20">
    <cfRule type="cellIs" dxfId="434" priority="14" operator="equal">
      <formula>""</formula>
    </cfRule>
  </conditionalFormatting>
  <conditionalFormatting sqref="J5 J11">
    <cfRule type="cellIs" dxfId="433" priority="15" operator="equal">
      <formula>""</formula>
    </cfRule>
  </conditionalFormatting>
  <conditionalFormatting sqref="O3:Q4 N4 O6:Q6 O9:Q9 N10">
    <cfRule type="cellIs" dxfId="432" priority="16" operator="equal">
      <formula>""</formula>
    </cfRule>
  </conditionalFormatting>
  <conditionalFormatting sqref="N3:N9">
    <cfRule type="cellIs" dxfId="431" priority="17" operator="equal">
      <formula>""</formula>
    </cfRule>
  </conditionalFormatting>
  <conditionalFormatting sqref="N5 N11">
    <cfRule type="cellIs" dxfId="430" priority="18" operator="equal">
      <formula>""</formula>
    </cfRule>
  </conditionalFormatting>
  <conditionalFormatting sqref="S3:U4 R4 S6:U6 S9:U9 R10">
    <cfRule type="cellIs" dxfId="429" priority="19" operator="equal">
      <formula>""</formula>
    </cfRule>
  </conditionalFormatting>
  <conditionalFormatting sqref="R3:R9">
    <cfRule type="cellIs" dxfId="428" priority="20" operator="equal">
      <formula>""</formula>
    </cfRule>
  </conditionalFormatting>
  <conditionalFormatting sqref="C6:E6 B7 C12:E12 G12 B13">
    <cfRule type="cellIs" dxfId="427" priority="21" operator="equal">
      <formula>""</formula>
    </cfRule>
  </conditionalFormatting>
  <conditionalFormatting sqref="B6 B12">
    <cfRule type="cellIs" dxfId="426" priority="22" operator="equal">
      <formula>""</formula>
    </cfRule>
  </conditionalFormatting>
  <conditionalFormatting sqref="B8 B14">
    <cfRule type="cellIs" dxfId="425" priority="23" operator="equal">
      <formula>""</formula>
    </cfRule>
  </conditionalFormatting>
  <conditionalFormatting sqref="B17">
    <cfRule type="cellIs" dxfId="424" priority="24" operator="equal">
      <formula>""</formula>
    </cfRule>
  </conditionalFormatting>
  <conditionalFormatting sqref="B19 C18:E18">
    <cfRule type="cellIs" dxfId="423" priority="25" operator="equal">
      <formula>""</formula>
    </cfRule>
  </conditionalFormatting>
  <conditionalFormatting sqref="B18">
    <cfRule type="cellIs" dxfId="422" priority="26" operator="equal">
      <formula>""</formula>
    </cfRule>
  </conditionalFormatting>
  <conditionalFormatting sqref="B20">
    <cfRule type="cellIs" dxfId="421" priority="27" operator="equal">
      <formula>""</formula>
    </cfRule>
  </conditionalFormatting>
  <conditionalFormatting sqref="G6:I6 F7 G12:I12 F13">
    <cfRule type="cellIs" dxfId="420" priority="28" operator="equal">
      <formula>""</formula>
    </cfRule>
  </conditionalFormatting>
  <conditionalFormatting sqref="F6 F12">
    <cfRule type="cellIs" dxfId="419" priority="29" operator="equal">
      <formula>""</formula>
    </cfRule>
  </conditionalFormatting>
  <conditionalFormatting sqref="F8 F14">
    <cfRule type="cellIs" dxfId="418" priority="30" operator="equal">
      <formula>""</formula>
    </cfRule>
  </conditionalFormatting>
  <conditionalFormatting sqref="F16 G15:I15">
    <cfRule type="cellIs" dxfId="417" priority="31" operator="equal">
      <formula>""</formula>
    </cfRule>
  </conditionalFormatting>
  <conditionalFormatting sqref="F15">
    <cfRule type="cellIs" dxfId="416" priority="32" operator="equal">
      <formula>""</formula>
    </cfRule>
  </conditionalFormatting>
  <conditionalFormatting sqref="F17">
    <cfRule type="cellIs" dxfId="415" priority="33" operator="equal">
      <formula>""</formula>
    </cfRule>
  </conditionalFormatting>
  <conditionalFormatting sqref="F19 G18:I18">
    <cfRule type="cellIs" dxfId="414" priority="34" operator="equal">
      <formula>""</formula>
    </cfRule>
  </conditionalFormatting>
  <conditionalFormatting sqref="F18">
    <cfRule type="cellIs" dxfId="413" priority="35" operator="equal">
      <formula>""</formula>
    </cfRule>
  </conditionalFormatting>
  <conditionalFormatting sqref="F20">
    <cfRule type="cellIs" dxfId="412" priority="36" operator="equal">
      <formula>""</formula>
    </cfRule>
  </conditionalFormatting>
  <conditionalFormatting sqref="K6:M6 J7 K12:M12 J13">
    <cfRule type="cellIs" dxfId="411" priority="37" operator="equal">
      <formula>""</formula>
    </cfRule>
  </conditionalFormatting>
  <conditionalFormatting sqref="J6 J12">
    <cfRule type="cellIs" dxfId="410" priority="38" operator="equal">
      <formula>""</formula>
    </cfRule>
  </conditionalFormatting>
  <conditionalFormatting sqref="J15">
    <cfRule type="cellIs" dxfId="409" priority="39" operator="equal">
      <formula>""</formula>
    </cfRule>
  </conditionalFormatting>
  <conditionalFormatting sqref="J17">
    <cfRule type="cellIs" dxfId="408" priority="40" operator="equal">
      <formula>""</formula>
    </cfRule>
  </conditionalFormatting>
  <conditionalFormatting sqref="J19 K18:M18">
    <cfRule type="cellIs" dxfId="407" priority="41" operator="equal">
      <formula>""</formula>
    </cfRule>
  </conditionalFormatting>
  <conditionalFormatting sqref="J18">
    <cfRule type="cellIs" dxfId="406" priority="42" operator="equal">
      <formula>""</formula>
    </cfRule>
  </conditionalFormatting>
  <conditionalFormatting sqref="J20">
    <cfRule type="cellIs" dxfId="405" priority="43" operator="equal">
      <formula>""</formula>
    </cfRule>
  </conditionalFormatting>
  <conditionalFormatting sqref="O6:Q6 N7 O12:Q12 N13">
    <cfRule type="cellIs" dxfId="404" priority="44" operator="equal">
      <formula>""</formula>
    </cfRule>
  </conditionalFormatting>
  <conditionalFormatting sqref="N6 N12">
    <cfRule type="cellIs" dxfId="403" priority="45" operator="equal">
      <formula>""</formula>
    </cfRule>
  </conditionalFormatting>
  <conditionalFormatting sqref="N8 N14">
    <cfRule type="cellIs" dxfId="402" priority="46" operator="equal">
      <formula>""</formula>
    </cfRule>
  </conditionalFormatting>
  <conditionalFormatting sqref="N16 O15:Q15">
    <cfRule type="cellIs" dxfId="401" priority="47" operator="equal">
      <formula>""</formula>
    </cfRule>
  </conditionalFormatting>
  <conditionalFormatting sqref="N15">
    <cfRule type="cellIs" dxfId="400" priority="48" operator="equal">
      <formula>""</formula>
    </cfRule>
  </conditionalFormatting>
  <conditionalFormatting sqref="N17">
    <cfRule type="cellIs" dxfId="399" priority="49" operator="equal">
      <formula>""</formula>
    </cfRule>
  </conditionalFormatting>
  <conditionalFormatting sqref="N19 O18:Q18">
    <cfRule type="cellIs" dxfId="398" priority="50" operator="equal">
      <formula>""</formula>
    </cfRule>
  </conditionalFormatting>
  <conditionalFormatting sqref="N18">
    <cfRule type="cellIs" dxfId="397" priority="51" operator="equal">
      <formula>""</formula>
    </cfRule>
  </conditionalFormatting>
  <conditionalFormatting sqref="N20">
    <cfRule type="cellIs" dxfId="396" priority="52" operator="equal">
      <formula>""</formula>
    </cfRule>
  </conditionalFormatting>
  <conditionalFormatting sqref="R8 R14">
    <cfRule type="cellIs" dxfId="395" priority="53" operator="equal">
      <formula>""</formula>
    </cfRule>
  </conditionalFormatting>
  <conditionalFormatting sqref="S6:U6 R7 S12:U12 R13">
    <cfRule type="cellIs" dxfId="394" priority="54" operator="equal">
      <formula>""</formula>
    </cfRule>
  </conditionalFormatting>
  <conditionalFormatting sqref="R6 R12">
    <cfRule type="cellIs" dxfId="393" priority="55" operator="equal">
      <formula>""</formula>
    </cfRule>
  </conditionalFormatting>
  <conditionalFormatting sqref="R17">
    <cfRule type="cellIs" dxfId="392" priority="56" operator="equal">
      <formula>""</formula>
    </cfRule>
  </conditionalFormatting>
  <conditionalFormatting sqref="R16 S15:U15">
    <cfRule type="cellIs" dxfId="391" priority="57" operator="equal">
      <formula>""</formula>
    </cfRule>
  </conditionalFormatting>
  <conditionalFormatting sqref="R15">
    <cfRule type="cellIs" dxfId="390" priority="58" operator="equal">
      <formula>""</formula>
    </cfRule>
  </conditionalFormatting>
  <conditionalFormatting sqref="R20">
    <cfRule type="cellIs" dxfId="389" priority="59" operator="equal">
      <formula>""</formula>
    </cfRule>
  </conditionalFormatting>
  <conditionalFormatting sqref="R19 S18:U18">
    <cfRule type="cellIs" dxfId="388" priority="60" operator="equal">
      <formula>""</formula>
    </cfRule>
  </conditionalFormatting>
  <conditionalFormatting sqref="R18">
    <cfRule type="cellIs" dxfId="387" priority="61" operator="equal">
      <formula>""</formula>
    </cfRule>
  </conditionalFormatting>
  <conditionalFormatting sqref="F16">
    <cfRule type="cellIs" dxfId="386" priority="1" operator="equal">
      <formula>""</formula>
    </cfRule>
  </conditionalFormatting>
  <printOptions horizontalCentered="1" verticalCentered="1"/>
  <pageMargins left="0.7" right="0.7" top="0.75" bottom="0.75" header="0" footer="0"/>
  <pageSetup paperSize="9" fitToHeight="0" pageOrder="overThenDown" orientation="landscape" cellComments="atEn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A944"/>
  <sheetViews>
    <sheetView showGridLines="0" topLeftCell="A4" workbookViewId="0">
      <selection activeCell="S9" sqref="S9:U9"/>
    </sheetView>
  </sheetViews>
  <sheetFormatPr baseColWidth="10" defaultColWidth="12.7109375" defaultRowHeight="15.75" customHeight="1"/>
  <cols>
    <col min="1" max="1" width="4.42578125" customWidth="1"/>
    <col min="2" max="2" width="1.85546875" customWidth="1"/>
    <col min="3" max="3" width="9.28515625" customWidth="1"/>
    <col min="4" max="4" width="1.85546875" customWidth="1"/>
    <col min="5" max="5" width="9.28515625" customWidth="1"/>
    <col min="6" max="6" width="1.85546875" customWidth="1"/>
    <col min="7" max="7" width="9.28515625" customWidth="1"/>
    <col min="8" max="8" width="1.85546875" customWidth="1"/>
    <col min="9" max="9" width="9.28515625" customWidth="1"/>
    <col min="10" max="10" width="1.85546875" customWidth="1"/>
    <col min="11" max="11" width="9.28515625" customWidth="1"/>
    <col min="12" max="12" width="1.85546875" customWidth="1"/>
    <col min="13" max="13" width="9.28515625" customWidth="1"/>
    <col min="14" max="14" width="1.85546875" customWidth="1"/>
    <col min="15" max="15" width="9.7109375" customWidth="1"/>
    <col min="16" max="16" width="1.85546875" customWidth="1"/>
    <col min="17" max="17" width="9.85546875" customWidth="1"/>
    <col min="18" max="18" width="1.85546875" customWidth="1"/>
    <col min="19" max="19" width="9.28515625" customWidth="1"/>
    <col min="20" max="20" width="1.85546875" customWidth="1"/>
    <col min="21" max="21" width="9.28515625" customWidth="1"/>
    <col min="22" max="22" width="5.7109375" customWidth="1"/>
    <col min="23" max="23" width="3" customWidth="1"/>
    <col min="24" max="24" width="24.28515625" customWidth="1"/>
    <col min="25" max="25" width="14.7109375" customWidth="1"/>
    <col min="26" max="26" width="14.140625" customWidth="1"/>
    <col min="27" max="27" width="9.7109375" customWidth="1"/>
  </cols>
  <sheetData>
    <row r="1" spans="1:27" ht="27.75" customHeight="1">
      <c r="A1" s="20"/>
      <c r="B1" s="21"/>
      <c r="C1" s="234" t="s">
        <v>178</v>
      </c>
      <c r="D1" s="223"/>
      <c r="E1" s="223"/>
      <c r="F1" s="223"/>
      <c r="G1" s="223"/>
      <c r="H1" s="223"/>
      <c r="I1" s="223"/>
      <c r="J1" s="223"/>
      <c r="K1" s="223"/>
      <c r="L1" s="223"/>
      <c r="M1" s="223"/>
      <c r="N1" s="223"/>
      <c r="O1" s="223"/>
      <c r="P1" s="223"/>
      <c r="Q1" s="223"/>
      <c r="R1" s="223"/>
      <c r="S1" s="223"/>
      <c r="T1" s="223"/>
      <c r="U1" s="223"/>
      <c r="V1" s="22"/>
      <c r="W1" s="23"/>
    </row>
    <row r="2" spans="1:27" ht="15" customHeight="1">
      <c r="A2" s="24"/>
      <c r="B2" s="235" t="s">
        <v>16</v>
      </c>
      <c r="C2" s="236"/>
      <c r="D2" s="236"/>
      <c r="E2" s="237"/>
      <c r="F2" s="235" t="s">
        <v>179</v>
      </c>
      <c r="G2" s="236"/>
      <c r="H2" s="236"/>
      <c r="I2" s="237"/>
      <c r="J2" s="235" t="s">
        <v>180</v>
      </c>
      <c r="K2" s="236"/>
      <c r="L2" s="236"/>
      <c r="M2" s="237"/>
      <c r="N2" s="235" t="s">
        <v>181</v>
      </c>
      <c r="O2" s="236"/>
      <c r="P2" s="236"/>
      <c r="Q2" s="237"/>
      <c r="R2" s="235" t="s">
        <v>182</v>
      </c>
      <c r="S2" s="236"/>
      <c r="T2" s="236"/>
      <c r="U2" s="237"/>
      <c r="W2" s="25"/>
      <c r="X2" s="26" t="s">
        <v>183</v>
      </c>
      <c r="Y2" s="26" t="s">
        <v>184</v>
      </c>
      <c r="Z2" s="26" t="s">
        <v>185</v>
      </c>
      <c r="AA2" s="27"/>
    </row>
    <row r="3" spans="1:27" ht="15" customHeight="1">
      <c r="A3" s="28"/>
      <c r="B3" s="29"/>
      <c r="C3" s="231" t="str">
        <f>IF(B3="","",LOOKUP(B3,$W$3:$W$21,$X$3:$X$21))</f>
        <v/>
      </c>
      <c r="D3" s="232"/>
      <c r="E3" s="233"/>
      <c r="F3" s="31"/>
      <c r="G3" s="231" t="str">
        <f>IF(F3="","",LOOKUP(F3,$W$3:$W$21,$X$3:$X$21))</f>
        <v/>
      </c>
      <c r="H3" s="232"/>
      <c r="I3" s="233"/>
      <c r="J3" s="29"/>
      <c r="K3" s="231" t="str">
        <f>IF(J3="","",LOOKUP(J3,$W$3:$W$21,$X$3:$X$21))</f>
        <v/>
      </c>
      <c r="L3" s="232"/>
      <c r="M3" s="233"/>
      <c r="N3" s="29"/>
      <c r="O3" s="231" t="str">
        <f>IF(N3="","",LOOKUP(N3,$W$3:$W$21,$X$3:$X$21))</f>
        <v/>
      </c>
      <c r="P3" s="232"/>
      <c r="Q3" s="233"/>
      <c r="R3" s="31"/>
      <c r="S3" s="231" t="str">
        <f>IF(R3="","",LOOKUP(R3,$W$3:$W$21,$X$3:$X$21))</f>
        <v/>
      </c>
      <c r="T3" s="232"/>
      <c r="U3" s="233"/>
      <c r="W3" s="32">
        <v>1</v>
      </c>
      <c r="X3" s="33" t="s">
        <v>186</v>
      </c>
      <c r="Y3" s="34" t="s">
        <v>61</v>
      </c>
      <c r="Z3" s="34" t="s">
        <v>61</v>
      </c>
      <c r="AA3" s="22"/>
    </row>
    <row r="4" spans="1:27" ht="15" customHeight="1">
      <c r="A4" s="28" t="s">
        <v>187</v>
      </c>
      <c r="B4" s="228" t="str">
        <f>IF(B3="","",LOOKUP(B3,$W$3:$W$21,$Y$3:$Y$21))</f>
        <v/>
      </c>
      <c r="C4" s="223"/>
      <c r="D4" s="223"/>
      <c r="E4" s="229"/>
      <c r="F4" s="228" t="str">
        <f>IF(F3="","",LOOKUP(F3,$W$3:$W$21,$Y$3:$Y$21))</f>
        <v/>
      </c>
      <c r="G4" s="223"/>
      <c r="H4" s="223"/>
      <c r="I4" s="229"/>
      <c r="J4" s="228" t="str">
        <f>IF(J3="","",LOOKUP(J3,$W$3:$W$21,$Y$3:$Y$21))</f>
        <v/>
      </c>
      <c r="K4" s="223"/>
      <c r="L4" s="223"/>
      <c r="M4" s="229"/>
      <c r="N4" s="228" t="str">
        <f>IF(N3="","",LOOKUP(N3,$W$3:$W$21,$Y$3:$Y$21))</f>
        <v/>
      </c>
      <c r="O4" s="223"/>
      <c r="P4" s="223"/>
      <c r="Q4" s="229"/>
      <c r="R4" s="228" t="str">
        <f>IF(R3="","",LOOKUP(R3,$W$3:$W$21,$Y$3:$Y$21))</f>
        <v/>
      </c>
      <c r="S4" s="223"/>
      <c r="T4" s="223"/>
      <c r="U4" s="229"/>
      <c r="W4" s="32">
        <v>2</v>
      </c>
      <c r="X4" s="35" t="s">
        <v>188</v>
      </c>
      <c r="Y4" s="34" t="s">
        <v>78</v>
      </c>
      <c r="Z4" s="34" t="s">
        <v>78</v>
      </c>
      <c r="AA4" s="22"/>
    </row>
    <row r="5" spans="1:27" ht="15" customHeight="1">
      <c r="A5" s="28"/>
      <c r="B5" s="224" t="str">
        <f>IF(B3="","",IF(LOOKUP(B3,$W$7:$W$21,$Z$7:$Z$21)="","---",LOOKUP(B3,$W$7:$W$21,$Z$7:$Z$21)))</f>
        <v/>
      </c>
      <c r="C5" s="225"/>
      <c r="D5" s="225"/>
      <c r="E5" s="226"/>
      <c r="F5" s="224" t="str">
        <f>IF(F3="","",IF(LOOKUP(F3,$W$7:$W$21,$Z$7:$Z$21)="","---",LOOKUP(F3,$W$7:$W$21,$Z$7:$Z$21)))</f>
        <v/>
      </c>
      <c r="G5" s="225"/>
      <c r="H5" s="225"/>
      <c r="I5" s="226"/>
      <c r="J5" s="224" t="str">
        <f>IF(J3="","",IF(LOOKUP(J3,$W$7:$W$21,$Z$7:$Z$21)="","---",LOOKUP(J3,$W$7:$W$21,$Z$7:$Z$21)))</f>
        <v/>
      </c>
      <c r="K5" s="225"/>
      <c r="L5" s="225"/>
      <c r="M5" s="226"/>
      <c r="N5" s="224" t="str">
        <f>IF(N3="","",IF(LOOKUP(N3,$W$7:$W$21,$Z$7:$Z$21)="","---",LOOKUP(N3,$W$7:$W$21,$Z$7:$Z$21)))</f>
        <v/>
      </c>
      <c r="O5" s="225"/>
      <c r="P5" s="225"/>
      <c r="Q5" s="226"/>
      <c r="R5" s="224" t="str">
        <f>IF(R3="","",IF(LOOKUP(R3,$W$7:$W$21,$Z$7:$Z$21)="","---",LOOKUP(R3,$W$7:$W$21,$Z$7:$Z$21)))</f>
        <v/>
      </c>
      <c r="S5" s="225"/>
      <c r="T5" s="225"/>
      <c r="U5" s="226"/>
      <c r="W5" s="32">
        <v>3</v>
      </c>
      <c r="X5" s="35" t="s">
        <v>189</v>
      </c>
      <c r="Y5" s="99" t="s">
        <v>453</v>
      </c>
      <c r="Z5" s="99" t="s">
        <v>453</v>
      </c>
      <c r="AA5" s="22"/>
    </row>
    <row r="6" spans="1:27" ht="15" customHeight="1">
      <c r="A6" s="28">
        <v>1700</v>
      </c>
      <c r="B6" s="29"/>
      <c r="C6" s="231" t="str">
        <f>IF(B6="","",LOOKUP(B6,$W$3:$W$21,$X$3:$X$21))</f>
        <v/>
      </c>
      <c r="D6" s="232"/>
      <c r="E6" s="233"/>
      <c r="F6" s="31"/>
      <c r="G6" s="231" t="str">
        <f>IF(F6="","",LOOKUP(F6,$W$3:$W$21,$X$3:$X$21))</f>
        <v/>
      </c>
      <c r="H6" s="232"/>
      <c r="I6" s="233"/>
      <c r="J6" s="29"/>
      <c r="K6" s="231" t="str">
        <f>IF(J6="","",LOOKUP(J6,$W$3:$W$21,$X$3:$X$21))</f>
        <v/>
      </c>
      <c r="L6" s="232"/>
      <c r="M6" s="233"/>
      <c r="N6" s="29"/>
      <c r="O6" s="231" t="str">
        <f>IF(N6="","",LOOKUP(N6,$W$3:$W$21,$X$3:$X$21))</f>
        <v/>
      </c>
      <c r="P6" s="232"/>
      <c r="Q6" s="233"/>
      <c r="R6" s="36"/>
      <c r="S6" s="238" t="str">
        <f>IF(R6="","",LOOKUP(R6,$W$3:$W$21,$X$3:$X$21))</f>
        <v/>
      </c>
      <c r="T6" s="232"/>
      <c r="U6" s="233"/>
      <c r="W6" s="32">
        <v>4</v>
      </c>
      <c r="X6" s="35" t="s">
        <v>190</v>
      </c>
      <c r="Y6" s="34" t="s">
        <v>63</v>
      </c>
      <c r="Z6" s="34" t="s">
        <v>63</v>
      </c>
      <c r="AA6" s="22"/>
    </row>
    <row r="7" spans="1:27" ht="15" customHeight="1">
      <c r="A7" s="28" t="s">
        <v>191</v>
      </c>
      <c r="B7" s="228" t="str">
        <f>IF(B6="","",LOOKUP(B6,$W$3:$W$21,$Y$3:$Y$21))</f>
        <v/>
      </c>
      <c r="C7" s="223"/>
      <c r="D7" s="223"/>
      <c r="E7" s="229"/>
      <c r="F7" s="228" t="str">
        <f>IF(F6="","",LOOKUP(F6,$W$3:$W$21,$Y$3:$Y$21))</f>
        <v/>
      </c>
      <c r="G7" s="223"/>
      <c r="H7" s="223"/>
      <c r="I7" s="229"/>
      <c r="J7" s="228" t="str">
        <f>IF(J6="","",LOOKUP(J6,$W$3:$W$21,$Y$3:$Y$21))</f>
        <v/>
      </c>
      <c r="K7" s="223"/>
      <c r="L7" s="223"/>
      <c r="M7" s="229"/>
      <c r="N7" s="228" t="str">
        <f>IF(N6="","",LOOKUP(N6,$W$3:$W$21,$Y$3:$Y$21))</f>
        <v/>
      </c>
      <c r="O7" s="223"/>
      <c r="P7" s="223"/>
      <c r="Q7" s="229"/>
      <c r="R7" s="230" t="str">
        <f>IF(R6="","",LOOKUP(R6,$W$3:$W$21,$Y$3:$Y$21))</f>
        <v/>
      </c>
      <c r="S7" s="223"/>
      <c r="T7" s="223"/>
      <c r="U7" s="229"/>
      <c r="W7" s="32">
        <v>5</v>
      </c>
      <c r="X7" s="35" t="s">
        <v>192</v>
      </c>
      <c r="Y7" s="34" t="s">
        <v>135</v>
      </c>
      <c r="Z7" s="34" t="s">
        <v>135</v>
      </c>
      <c r="AA7" s="22"/>
    </row>
    <row r="8" spans="1:27" ht="15" customHeight="1">
      <c r="A8" s="28">
        <v>1800</v>
      </c>
      <c r="B8" s="224" t="str">
        <f>IF(B6="","",IF(LOOKUP(B6,$W$7:$W$21,$Z$7:$Z$21)="","---",LOOKUP(B6,$W$7:$W$21,$Z$7:$Z$21)))</f>
        <v/>
      </c>
      <c r="C8" s="225"/>
      <c r="D8" s="225"/>
      <c r="E8" s="226"/>
      <c r="F8" s="224" t="str">
        <f>IF(F6="","",IF(LOOKUP(F6,$W$7:$W$21,$Z$7:$Z$21)="","---",LOOKUP(F6,$W$7:$W$21,$Z$7:$Z$21)))</f>
        <v/>
      </c>
      <c r="G8" s="225"/>
      <c r="H8" s="225"/>
      <c r="I8" s="226"/>
      <c r="J8" s="224" t="str">
        <f>IF(J6="","",IF(LOOKUP(J6,$W$3:$W$21,$Z$3:$Z$21)="","---",LOOKUP(J6,$W$3:$W$21,$Z$3:$Z$21)))</f>
        <v/>
      </c>
      <c r="K8" s="225"/>
      <c r="L8" s="225"/>
      <c r="M8" s="226"/>
      <c r="N8" s="224" t="str">
        <f>IF(N6="","",IF(LOOKUP(N6,$W$3:$W$21,$Z$3:$Z$21)="","---",LOOKUP(N6,$W$3:$W$21,$Z$3:$Z$21)))</f>
        <v/>
      </c>
      <c r="O8" s="225"/>
      <c r="P8" s="225"/>
      <c r="Q8" s="226"/>
      <c r="R8" s="227" t="str">
        <f>IF(R6="","",IF(LOOKUP(R6,$W$3:$W$21,$Z$3:$Z$21)="","---",LOOKUP(R6,$W$3:$W$21,$Z$3:$Z$21)))</f>
        <v/>
      </c>
      <c r="S8" s="225"/>
      <c r="T8" s="225"/>
      <c r="U8" s="226"/>
      <c r="W8" s="32">
        <v>6</v>
      </c>
      <c r="X8" s="35" t="s">
        <v>193</v>
      </c>
      <c r="Y8" s="34" t="s">
        <v>96</v>
      </c>
      <c r="Z8" s="34"/>
      <c r="AA8" s="22"/>
    </row>
    <row r="9" spans="1:27" ht="23.25" customHeight="1">
      <c r="A9" s="28">
        <v>1800</v>
      </c>
      <c r="B9" s="29">
        <v>3</v>
      </c>
      <c r="C9" s="231" t="str">
        <f>IF(B9="","",LOOKUP(B9,$W$3:$W$21,$X$3:$X$21))</f>
        <v>Matemática y Cs Naturales I</v>
      </c>
      <c r="D9" s="232"/>
      <c r="E9" s="233"/>
      <c r="F9" s="29">
        <v>2</v>
      </c>
      <c r="G9" s="231" t="str">
        <f>IF(F9="","",LOOKUP(F9,$W$3:$W$21,$X$3:$X$21))</f>
        <v>Educ. y Transf. Soc. Contemp.</v>
      </c>
      <c r="H9" s="232"/>
      <c r="I9" s="233"/>
      <c r="J9" s="29">
        <v>6</v>
      </c>
      <c r="K9" s="231" t="str">
        <f>IF(J9="","",LOOKUP(J9,$W$3:$W$21,$X$3:$X$21))</f>
        <v>Introd. a los Sist. Biológicos</v>
      </c>
      <c r="L9" s="232"/>
      <c r="M9" s="233"/>
      <c r="N9" s="29">
        <v>1</v>
      </c>
      <c r="O9" s="231" t="str">
        <f>IF(N9="","",LOOKUP(N9,$W$3:$W$21,$X$3:$X$21))</f>
        <v>Pedagogía</v>
      </c>
      <c r="P9" s="232"/>
      <c r="Q9" s="233"/>
      <c r="R9" s="36"/>
      <c r="S9" s="238" t="str">
        <f>IF(R9="","",LOOKUP(R9,$W$3:$W$21,$X$3:$X$21))</f>
        <v/>
      </c>
      <c r="T9" s="232"/>
      <c r="U9" s="233"/>
      <c r="W9" s="32">
        <v>7</v>
      </c>
      <c r="X9" s="35" t="s">
        <v>194</v>
      </c>
      <c r="Y9" s="34" t="s">
        <v>100</v>
      </c>
      <c r="Z9" s="34" t="s">
        <v>195</v>
      </c>
      <c r="AA9" s="22"/>
    </row>
    <row r="10" spans="1:27" ht="15" customHeight="1">
      <c r="A10" s="37"/>
      <c r="B10" s="228" t="str">
        <f>IF(B9="","",LOOKUP(B9,$W$3:$W$21,$Y$3:$Y$21))</f>
        <v>Scheffer Ruben</v>
      </c>
      <c r="C10" s="223"/>
      <c r="D10" s="223"/>
      <c r="E10" s="229"/>
      <c r="F10" s="228" t="str">
        <f>IF(F9="","",LOOKUP(F9,$W$3:$W$21,$Y$3:$Y$21))</f>
        <v>Espinos Cecilia</v>
      </c>
      <c r="G10" s="223"/>
      <c r="H10" s="223"/>
      <c r="I10" s="229"/>
      <c r="J10" s="228" t="str">
        <f>IF(J9="","",LOOKUP(J9,$W$3:$W$21,$Y$3:$Y$21))</f>
        <v>Gonzalez Casanova Lara</v>
      </c>
      <c r="K10" s="223"/>
      <c r="L10" s="223"/>
      <c r="M10" s="229"/>
      <c r="N10" s="228" t="str">
        <f>IF(N9="","",LOOKUP(N9,$W$3:$W$21,$Y$3:$Y$21))</f>
        <v>D' Esposito Silvia</v>
      </c>
      <c r="O10" s="223"/>
      <c r="P10" s="223"/>
      <c r="Q10" s="229"/>
      <c r="R10" s="230" t="str">
        <f>IF(R9="","",LOOKUP(R9,$W$3:$W$21,$Y$3:$Y$21))</f>
        <v/>
      </c>
      <c r="S10" s="223"/>
      <c r="T10" s="223"/>
      <c r="U10" s="229"/>
      <c r="W10" s="32">
        <v>8</v>
      </c>
      <c r="X10" s="35" t="s">
        <v>196</v>
      </c>
      <c r="Y10" s="34" t="s">
        <v>106</v>
      </c>
      <c r="Z10" s="34"/>
      <c r="AA10" s="22"/>
    </row>
    <row r="11" spans="1:27" ht="15" customHeight="1">
      <c r="A11" s="28">
        <v>1900</v>
      </c>
      <c r="B11" s="224" t="str">
        <f>IF(B9="","",IF(LOOKUP(B9,$W$3:$W$21,$Z$3:$Z$21)="","---",LOOKUP(B9,$W$3:$W$21,$Z$3:$Z$21)))</f>
        <v>Scheffer Ruben</v>
      </c>
      <c r="C11" s="225"/>
      <c r="D11" s="225"/>
      <c r="E11" s="226"/>
      <c r="F11" s="224" t="str">
        <f>IF(F9="","",IF(LOOKUP(F9,$W$3:$W$21,$Z$3:$Z$21)="","---",LOOKUP(F9,$W$3:$W$21,$Z$3:$Z$21)))</f>
        <v>Espinos Cecilia</v>
      </c>
      <c r="G11" s="225"/>
      <c r="H11" s="225"/>
      <c r="I11" s="226"/>
      <c r="J11" s="224" t="str">
        <f>IF(J9="","",IF(LOOKUP(J9,$W$3:$W$21,$Z$3:$Z$21)="","---",LOOKUP(J9,$W$3:$W$21,$Z$3:$Z$21)))</f>
        <v>---</v>
      </c>
      <c r="K11" s="225"/>
      <c r="L11" s="225"/>
      <c r="M11" s="226"/>
      <c r="N11" s="224" t="str">
        <f>IF(N9="","",IF(LOOKUP(N9,$W$3:$W$21,$Z$3:$Z$21)="","---",LOOKUP(N9,$W$3:$W$21,$Z$3:$Z$21)))</f>
        <v>D' Esposito Silvia</v>
      </c>
      <c r="O11" s="225"/>
      <c r="P11" s="225"/>
      <c r="Q11" s="226"/>
      <c r="R11" s="227" t="str">
        <f>IF(R9="","",IF(LOOKUP(R9,$W$3:$W$21,$Z$3:$Z$21)="","---",LOOKUP(R9,$W$3:$W$21,$Z$3:$Z$21)))</f>
        <v/>
      </c>
      <c r="S11" s="225"/>
      <c r="T11" s="225"/>
      <c r="U11" s="226"/>
      <c r="W11" s="16"/>
      <c r="X11" s="35" t="s">
        <v>194</v>
      </c>
      <c r="Y11" s="11" t="s">
        <v>43</v>
      </c>
      <c r="Z11" s="16"/>
      <c r="AA11" s="22"/>
    </row>
    <row r="12" spans="1:27" ht="20.25" customHeight="1">
      <c r="A12" s="28">
        <v>1900</v>
      </c>
      <c r="B12" s="29">
        <v>3</v>
      </c>
      <c r="C12" s="231" t="str">
        <f>IF(B12="","",LOOKUP(B12,$W$3:$W$21,$X$3:$X$21))</f>
        <v>Matemática y Cs Naturales I</v>
      </c>
      <c r="D12" s="232"/>
      <c r="E12" s="233"/>
      <c r="F12" s="29">
        <v>2</v>
      </c>
      <c r="G12" s="231" t="str">
        <f>IF(F12="","",LOOKUP(F12,$W$3:$W$21,$X$3:$X$21))</f>
        <v>Educ. y Transf. Soc. Contemp.</v>
      </c>
      <c r="H12" s="232"/>
      <c r="I12" s="233"/>
      <c r="J12" s="29">
        <v>6</v>
      </c>
      <c r="K12" s="231" t="str">
        <f>IF(J12="","",LOOKUP(J12,$W$3:$W$21,$X$3:$X$21))</f>
        <v>Introd. a los Sist. Biológicos</v>
      </c>
      <c r="L12" s="232"/>
      <c r="M12" s="233"/>
      <c r="N12" s="29">
        <v>1</v>
      </c>
      <c r="O12" s="231" t="str">
        <f>IF(N12="","",LOOKUP(N12,$W$3:$W$21,$X$3:$X$21))</f>
        <v>Pedagogía</v>
      </c>
      <c r="P12" s="232"/>
      <c r="Q12" s="233"/>
      <c r="R12" s="29">
        <v>5</v>
      </c>
      <c r="S12" s="231" t="str">
        <f>IF(R12="","",LOOKUP(R12,$W$3:$W$21,$X$3:$X$21))</f>
        <v>Química y Act. Exp. I</v>
      </c>
      <c r="T12" s="232"/>
      <c r="U12" s="233"/>
      <c r="W12" s="16"/>
      <c r="X12" s="16"/>
      <c r="Y12" s="16"/>
      <c r="Z12" s="16"/>
      <c r="AA12" s="22"/>
    </row>
    <row r="13" spans="1:27" ht="15" customHeight="1">
      <c r="A13" s="28"/>
      <c r="B13" s="228" t="str">
        <f>IF(B12="","",LOOKUP(B12,$W$3:$W$21,$Y$3:$Y$21))</f>
        <v>Scheffer Ruben</v>
      </c>
      <c r="C13" s="223"/>
      <c r="D13" s="223"/>
      <c r="E13" s="229"/>
      <c r="F13" s="228" t="str">
        <f>IF(F12="","",LOOKUP(F12,$W$3:$W$21,$Y$3:$Y$21))</f>
        <v>Espinos Cecilia</v>
      </c>
      <c r="G13" s="223"/>
      <c r="H13" s="223"/>
      <c r="I13" s="229"/>
      <c r="J13" s="228" t="str">
        <f>IF(J12="","",LOOKUP(J12,$W$3:$W$21,$Y$3:$Y$21))</f>
        <v>Gonzalez Casanova Lara</v>
      </c>
      <c r="K13" s="223"/>
      <c r="L13" s="223"/>
      <c r="M13" s="229"/>
      <c r="N13" s="228" t="str">
        <f>IF(N12="","",LOOKUP(N12,$W$3:$W$21,$Y$3:$Y$21))</f>
        <v>D' Esposito Silvia</v>
      </c>
      <c r="O13" s="223"/>
      <c r="P13" s="223"/>
      <c r="Q13" s="229"/>
      <c r="R13" s="228" t="str">
        <f>IF(R12="","",LOOKUP(R12,$W$3:$W$21,$Y$3:$Y$21))</f>
        <v>Rosso Ubertino</v>
      </c>
      <c r="S13" s="223"/>
      <c r="T13" s="223"/>
      <c r="U13" s="229"/>
      <c r="W13" s="32"/>
      <c r="X13" s="38"/>
      <c r="Y13" s="34"/>
      <c r="Z13" s="34"/>
      <c r="AA13" s="22"/>
    </row>
    <row r="14" spans="1:27" ht="15" customHeight="1">
      <c r="A14" s="28">
        <v>2000</v>
      </c>
      <c r="B14" s="224" t="str">
        <f>IF(B12="","",IF(LOOKUP(B12,$W$3:$W$21,$Z$3:$Z$21)="","---",LOOKUP(B12,$W$3:$W$21,$Z$3:$Z$21)))</f>
        <v>Scheffer Ruben</v>
      </c>
      <c r="C14" s="225"/>
      <c r="D14" s="225"/>
      <c r="E14" s="226"/>
      <c r="F14" s="224" t="str">
        <f>IF(F12="","",IF(LOOKUP(F12,$W$3:$W$21,$Z$3:$Z$21)="","---",LOOKUP(F12,$W$3:$W$21,$Z$3:$Z$21)))</f>
        <v>Espinos Cecilia</v>
      </c>
      <c r="G14" s="225"/>
      <c r="H14" s="225"/>
      <c r="I14" s="226"/>
      <c r="J14" s="224" t="str">
        <f>IF(J12="","",IF(LOOKUP(J12,$W$3:$W$21,$Z$3:$Z$21)="","---",LOOKUP(J12,$W$3:$W$21,$Z$3:$Z$21)))</f>
        <v>---</v>
      </c>
      <c r="K14" s="225"/>
      <c r="L14" s="225"/>
      <c r="M14" s="226"/>
      <c r="N14" s="224" t="str">
        <f>IF(N12="","",IF(LOOKUP(N12,$W$3:$W$21,$Z$3:$Z$21)="","---",LOOKUP(N12,$W$3:$W$21,$Z$3:$Z$21)))</f>
        <v>D' Esposito Silvia</v>
      </c>
      <c r="O14" s="225"/>
      <c r="P14" s="225"/>
      <c r="Q14" s="226"/>
      <c r="R14" s="224" t="str">
        <f>IF(R12="","",IF(LOOKUP(R12,$W$3:$W$21,$Z$3:$Z$21)="","---",LOOKUP(R12,$W$3:$W$21,$Z$3:$Z$21)))</f>
        <v>Rosso Ubertino</v>
      </c>
      <c r="S14" s="225"/>
      <c r="T14" s="225"/>
      <c r="U14" s="226"/>
      <c r="W14" s="25"/>
      <c r="X14" s="35"/>
      <c r="Y14" s="34"/>
      <c r="Z14" s="34"/>
      <c r="AA14" s="22"/>
    </row>
    <row r="15" spans="1:27" ht="36" customHeight="1">
      <c r="A15" s="28">
        <v>2010</v>
      </c>
      <c r="B15" s="29">
        <v>4</v>
      </c>
      <c r="C15" s="231" t="str">
        <f>IF(B15="","",LOOKUP(B15,$W$3:$W$21,$X$3:$X$21))</f>
        <v>Introducción a la Fís. y Elem.</v>
      </c>
      <c r="D15" s="232"/>
      <c r="E15" s="233"/>
      <c r="F15" s="105">
        <v>7</v>
      </c>
      <c r="G15" s="231" t="str">
        <f>IF(F15="","",LOOKUP(F15,$W$3:$W$21,$X$3:$X$21))</f>
        <v xml:space="preserve">Práct. Dte. I  (16 a 18hs) </v>
      </c>
      <c r="H15" s="232"/>
      <c r="I15" s="233"/>
      <c r="J15" s="29">
        <v>6</v>
      </c>
      <c r="K15" s="231" t="str">
        <f>IF(J15="","",LOOKUP(J15,$W$3:$W$21,$X$3:$X$21))</f>
        <v>Introd. a los Sist. Biológicos</v>
      </c>
      <c r="L15" s="232"/>
      <c r="M15" s="233"/>
      <c r="N15" s="29">
        <v>8</v>
      </c>
      <c r="O15" s="246" t="str">
        <f>IF(N15="","",LOOKUP(N15,$W$3:$W$21,$X$3:$X$21))</f>
        <v xml:space="preserve">(Cult. Dig.) 1er Cuatrimestre (ESI) 2do Cuatrimestre </v>
      </c>
      <c r="P15" s="232"/>
      <c r="Q15" s="233"/>
      <c r="R15" s="29">
        <v>5</v>
      </c>
      <c r="S15" s="231" t="str">
        <f>IF(R15="","",LOOKUP(R15,$W$3:$W$21,$X$3:$X$21))</f>
        <v>Química y Act. Exp. I</v>
      </c>
      <c r="T15" s="232"/>
      <c r="U15" s="233"/>
      <c r="W15" s="25"/>
      <c r="X15" s="35"/>
      <c r="Y15" s="34"/>
      <c r="Z15" s="34"/>
      <c r="AA15" s="22"/>
    </row>
    <row r="16" spans="1:27" ht="21" customHeight="1">
      <c r="A16" s="37"/>
      <c r="B16" s="228" t="str">
        <f>IF(B15="","",LOOKUP(B15,$W$3:$W$21,$Y$3:$Y$21))</f>
        <v>Forteza Marcos</v>
      </c>
      <c r="C16" s="223"/>
      <c r="D16" s="223"/>
      <c r="E16" s="229"/>
      <c r="F16" s="228" t="str">
        <f>IF(F15="","",LOOKUP(F15,$W$3:$W$21,$Y$3:$Y$21))</f>
        <v>Lopez Pablo</v>
      </c>
      <c r="G16" s="223"/>
      <c r="H16" s="223"/>
      <c r="I16" s="229"/>
      <c r="J16" s="228" t="str">
        <f>IF(J15="","",LOOKUP(J15,$W$3:$W$21,$Y$3:$Y$21))</f>
        <v>Gonzalez Casanova Lara</v>
      </c>
      <c r="K16" s="223"/>
      <c r="L16" s="223"/>
      <c r="M16" s="229"/>
      <c r="N16" s="228" t="str">
        <f>IF(N15="","",LOOKUP(N15,$W$3:$W$21,$Y$3:$Y$21))</f>
        <v>Miglioranza Nora / Requiere Marisa</v>
      </c>
      <c r="O16" s="223"/>
      <c r="P16" s="223"/>
      <c r="Q16" s="229"/>
      <c r="R16" s="228" t="str">
        <f>IF(R15="","",LOOKUP(R15,$W$3:$W$21,$Y$3:$Y$21))</f>
        <v>Rosso Ubertino</v>
      </c>
      <c r="S16" s="223"/>
      <c r="T16" s="223"/>
      <c r="U16" s="229"/>
      <c r="W16" s="32"/>
      <c r="X16" s="35"/>
      <c r="Y16" s="34"/>
      <c r="Z16" s="34"/>
      <c r="AA16" s="22"/>
    </row>
    <row r="17" spans="1:27" ht="15" customHeight="1">
      <c r="A17" s="28">
        <v>2110</v>
      </c>
      <c r="B17" s="224" t="str">
        <f>IF(B15="","",IF(LOOKUP(B15,$W$3:$W$21,$Z$3:$Z$21)="","---",LOOKUP(B15,$W$3:$W$21,$Z$3:$Z$21)))</f>
        <v>Forteza Marcos</v>
      </c>
      <c r="C17" s="225"/>
      <c r="D17" s="225"/>
      <c r="E17" s="226"/>
      <c r="F17" s="240" t="str">
        <f>IF(F15="","",IF(LOOKUP(F15,$W$3:$W$21,$Z$3:$Z$21)="","---",LOOKUP(F15,$W$3:$W$21,$Z$3:$Z$21)))</f>
        <v>Lopez - Notta</v>
      </c>
      <c r="G17" s="241"/>
      <c r="H17" s="241"/>
      <c r="I17" s="242"/>
      <c r="J17" s="224" t="str">
        <f>IF(J15="","",IF(LOOKUP(J15,$W$3:$W$21,$Z$3:$Z$21)="","---",LOOKUP(J15,$W$3:$W$21,$Z$3:$Z$21)))</f>
        <v>---</v>
      </c>
      <c r="K17" s="225"/>
      <c r="L17" s="225"/>
      <c r="M17" s="226"/>
      <c r="N17" s="224" t="str">
        <f>IF(N15="","",IF(LOOKUP(N15,$W$3:$W$21,$Z$3:$Z$21)="","---",LOOKUP(N15,$W$3:$W$21,$Z$3:$Z$21)))</f>
        <v>---</v>
      </c>
      <c r="O17" s="225"/>
      <c r="P17" s="225"/>
      <c r="Q17" s="226"/>
      <c r="R17" s="224" t="str">
        <f>IF(R15="","",IF(LOOKUP(R15,$W$3:$W$21,$Z$3:$Z$21)="","---",LOOKUP(R15,$W$3:$W$21,$Z$3:$Z$21)))</f>
        <v>Rosso Ubertino</v>
      </c>
      <c r="S17" s="225"/>
      <c r="T17" s="225"/>
      <c r="U17" s="226"/>
      <c r="W17" s="25"/>
      <c r="X17" s="35"/>
      <c r="Y17" s="34"/>
      <c r="Z17" s="34"/>
      <c r="AA17" s="22"/>
    </row>
    <row r="18" spans="1:27" ht="33.75" customHeight="1">
      <c r="A18" s="28">
        <v>2110</v>
      </c>
      <c r="B18" s="29">
        <v>4</v>
      </c>
      <c r="C18" s="231" t="str">
        <f>IF(B18="","",LOOKUP(B18,$W$3:$W$21,$X$3:$X$21))</f>
        <v>Introducción a la Fís. y Elem.</v>
      </c>
      <c r="D18" s="232"/>
      <c r="E18" s="233"/>
      <c r="F18" s="105">
        <v>7</v>
      </c>
      <c r="G18" s="243" t="str">
        <f>IF(F18="","",LOOKUP(F18,$W$3:$W$21,$X$3:$X$21))</f>
        <v xml:space="preserve">Práct. Dte. I  (16 a 18hs) </v>
      </c>
      <c r="H18" s="244"/>
      <c r="I18" s="245"/>
      <c r="J18" s="29">
        <v>4</v>
      </c>
      <c r="K18" s="231" t="str">
        <f>IF(J18="","",LOOKUP(J18,$W$3:$W$21,$X$3:$X$21))</f>
        <v>Introducción a la Fís. y Elem.</v>
      </c>
      <c r="L18" s="232"/>
      <c r="M18" s="233"/>
      <c r="N18" s="29">
        <v>8</v>
      </c>
      <c r="O18" s="246" t="str">
        <f>IF(N18="","",LOOKUP(N18,$W$3:$W$21,$X$3:$X$21))</f>
        <v xml:space="preserve">(Cult. Dig.) 1er Cuatrimestre (ESI) 2do Cuatrimestre </v>
      </c>
      <c r="P18" s="232"/>
      <c r="Q18" s="233"/>
      <c r="R18" s="29">
        <v>5</v>
      </c>
      <c r="S18" s="231" t="str">
        <f>IF(R18="","",LOOKUP(R18,$W$3:$W$21,$X$3:$X$21))</f>
        <v>Química y Act. Exp. I</v>
      </c>
      <c r="T18" s="232"/>
      <c r="U18" s="233"/>
      <c r="W18" s="25"/>
      <c r="X18" s="35"/>
      <c r="Y18" s="34"/>
      <c r="Z18" s="34"/>
      <c r="AA18" s="22"/>
    </row>
    <row r="19" spans="1:27" ht="20.25" customHeight="1">
      <c r="A19" s="37"/>
      <c r="B19" s="228" t="str">
        <f>IF(B18="","",LOOKUP(B18,$W$3:$W$21,$Y$3:$Y$21))</f>
        <v>Forteza Marcos</v>
      </c>
      <c r="C19" s="223"/>
      <c r="D19" s="223"/>
      <c r="E19" s="229"/>
      <c r="F19" s="228" t="str">
        <f>IF(F18="","",LOOKUP(F18,$W$3:$W$21,$Y$3:$Y$21))</f>
        <v>Lopez Pablo</v>
      </c>
      <c r="G19" s="223"/>
      <c r="H19" s="223"/>
      <c r="I19" s="229"/>
      <c r="J19" s="228" t="str">
        <f>IF(J18="","",LOOKUP(J18,$W$3:$W$21,$Y$3:$Y$21))</f>
        <v>Forteza Marcos</v>
      </c>
      <c r="K19" s="223"/>
      <c r="L19" s="223"/>
      <c r="M19" s="229"/>
      <c r="N19" s="228" t="str">
        <f>IF(N18="","",LOOKUP(N18,$W$3:$W$21,$Y$3:$Y$21))</f>
        <v>Miglioranza Nora / Requiere Marisa</v>
      </c>
      <c r="O19" s="223"/>
      <c r="P19" s="223"/>
      <c r="Q19" s="229"/>
      <c r="R19" s="228" t="str">
        <f>IF(R18="","",LOOKUP(R18,$W$3:$W$21,$Y$3:$Y$21))</f>
        <v>Rosso Ubertino</v>
      </c>
      <c r="S19" s="223"/>
      <c r="T19" s="223"/>
      <c r="U19" s="229"/>
      <c r="W19" s="25"/>
      <c r="X19" s="35"/>
      <c r="Y19" s="34"/>
      <c r="Z19" s="34"/>
      <c r="AA19" s="22"/>
    </row>
    <row r="20" spans="1:27" ht="15" customHeight="1">
      <c r="A20" s="28">
        <v>2210</v>
      </c>
      <c r="B20" s="224" t="str">
        <f>IF(B18="","",IF(LOOKUP(B18,$W$3:$W$21,$Z$3:$Z$21)="","---",LOOKUP(B18,$W$3:$W$21,$Z$3:$Z$21)))</f>
        <v>Forteza Marcos</v>
      </c>
      <c r="C20" s="225"/>
      <c r="D20" s="225"/>
      <c r="E20" s="226"/>
      <c r="F20" s="240" t="str">
        <f>IF(F18="","",IF(LOOKUP(F18,$W$3:$W$21,$Z$3:$Z$21)="","---",LOOKUP(F18,$W$3:$W$21,$Z$3:$Z$21)))</f>
        <v>Lopez - Notta</v>
      </c>
      <c r="G20" s="241"/>
      <c r="H20" s="241"/>
      <c r="I20" s="242"/>
      <c r="J20" s="224" t="str">
        <f>IF(J18="","",IF(LOOKUP(J18,$W$3:$W$21,$Z$3:$Z$21)="","---",LOOKUP(J18,$W$3:$W$21,$Z$3:$Z$21)))</f>
        <v>Forteza Marcos</v>
      </c>
      <c r="K20" s="225"/>
      <c r="L20" s="225"/>
      <c r="M20" s="226"/>
      <c r="N20" s="224" t="str">
        <f>IF(N18="","",IF(LOOKUP(N18,$W$3:$W$21,$Z$3:$Z$21)="","---",LOOKUP(N18,$W$3:$W$21,$Z$3:$Z$21)))</f>
        <v>---</v>
      </c>
      <c r="O20" s="225"/>
      <c r="P20" s="225"/>
      <c r="Q20" s="226"/>
      <c r="R20" s="224" t="str">
        <f>IF(R18="","",IF(LOOKUP(R18,$W$3:$W$21,$Z$3:$Z$21)="","---",LOOKUP(R18,$W$3:$W$21,$Z$3:$Z$21)))</f>
        <v>Rosso Ubertino</v>
      </c>
      <c r="S20" s="225"/>
      <c r="T20" s="225"/>
      <c r="U20" s="226"/>
      <c r="W20" s="25"/>
      <c r="X20" s="35"/>
      <c r="Y20" s="34"/>
      <c r="Z20" s="34"/>
      <c r="AA20" s="22"/>
    </row>
    <row r="21" spans="1:27" ht="15" customHeight="1">
      <c r="B21" s="239"/>
      <c r="C21" s="223"/>
      <c r="D21" s="223"/>
      <c r="E21" s="223"/>
      <c r="F21" s="223"/>
      <c r="G21" s="223"/>
      <c r="H21" s="223"/>
      <c r="I21" s="223"/>
      <c r="J21" s="223"/>
      <c r="K21" s="223"/>
      <c r="L21" s="223"/>
      <c r="M21" s="223"/>
      <c r="N21" s="223"/>
      <c r="O21" s="223"/>
      <c r="P21" s="223"/>
      <c r="Q21" s="223"/>
      <c r="R21" s="223"/>
      <c r="S21" s="223"/>
      <c r="T21" s="223"/>
      <c r="U21" s="223"/>
      <c r="W21" s="25"/>
      <c r="X21" s="35"/>
      <c r="Y21" s="34"/>
      <c r="Z21" s="34"/>
      <c r="AA21" s="22"/>
    </row>
    <row r="22" spans="1:27" ht="12.75" customHeight="1"/>
    <row r="23" spans="1:27" ht="12.75" customHeight="1"/>
    <row r="24" spans="1:27" ht="12.75" customHeight="1"/>
    <row r="25" spans="1:27" ht="12.75" customHeight="1"/>
    <row r="26" spans="1:27" ht="12.75" customHeight="1"/>
    <row r="27" spans="1:27" ht="12.75" customHeight="1"/>
    <row r="28" spans="1:27" ht="12.75" customHeight="1"/>
    <row r="29" spans="1:27" ht="12.75" customHeight="1"/>
    <row r="30" spans="1:27" ht="12.75" customHeight="1"/>
    <row r="31" spans="1:27" ht="12.75" customHeight="1"/>
    <row r="32" spans="1:27"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row r="186" ht="12.75"/>
    <row r="187" ht="12.75"/>
    <row r="188" ht="12.75"/>
    <row r="189" ht="12.75"/>
    <row r="190" ht="12.75"/>
    <row r="191" ht="12.75"/>
    <row r="192" ht="12.75"/>
    <row r="193" ht="12.75"/>
    <row r="194" ht="12.75"/>
    <row r="195" ht="12.75"/>
    <row r="196" ht="12.75"/>
    <row r="197" ht="12.75"/>
    <row r="198" ht="12.75"/>
    <row r="199" ht="12.75"/>
    <row r="200" ht="12.75"/>
    <row r="201" ht="12.75"/>
    <row r="202" ht="12.75"/>
    <row r="203" ht="12.75"/>
    <row r="204" ht="12.75"/>
    <row r="205" ht="12.75"/>
    <row r="206" ht="12.75"/>
    <row r="207" ht="12.75"/>
    <row r="208" ht="12.75"/>
    <row r="209" ht="12.75"/>
    <row r="210" ht="12.75"/>
    <row r="211" ht="12.75"/>
    <row r="212" ht="12.75"/>
    <row r="213" ht="12.75"/>
    <row r="214" ht="12.75"/>
    <row r="215" ht="12.75"/>
    <row r="216" ht="12.75"/>
    <row r="217" ht="12.75"/>
    <row r="218" ht="12.75"/>
    <row r="219" ht="12.75"/>
    <row r="220" ht="12.75"/>
    <row r="221" ht="12.75"/>
    <row r="222" ht="12.75"/>
    <row r="223" ht="12.75"/>
    <row r="224" ht="12.75"/>
    <row r="225" ht="12.75"/>
    <row r="226" ht="12.75"/>
    <row r="227" ht="12.75"/>
    <row r="228" ht="12.75"/>
    <row r="229" ht="12.75"/>
    <row r="230" ht="12.75"/>
    <row r="231" ht="12.75"/>
    <row r="232" ht="12.75"/>
    <row r="233" ht="12.75"/>
    <row r="234" ht="12.75"/>
    <row r="235" ht="12.75"/>
    <row r="236" ht="12.75"/>
    <row r="237" ht="12.75"/>
    <row r="238" ht="12.75"/>
    <row r="239" ht="12.75"/>
    <row r="240" ht="12.75"/>
    <row r="241" ht="12.75"/>
    <row r="242" ht="12.75"/>
    <row r="243" ht="12.75"/>
    <row r="244" ht="12.75"/>
    <row r="245" ht="12.75"/>
    <row r="246" ht="12.75"/>
    <row r="247" ht="12.75"/>
    <row r="248" ht="12.75"/>
    <row r="249" ht="12.75"/>
    <row r="250" ht="12.75"/>
    <row r="251" ht="12.75"/>
    <row r="252" ht="12.75"/>
    <row r="253" ht="12.75"/>
    <row r="254" ht="12.75"/>
    <row r="255" ht="12.75"/>
    <row r="256" ht="12.75"/>
    <row r="257" ht="12.75"/>
    <row r="258" ht="12.75"/>
    <row r="259" ht="12.75"/>
    <row r="260" ht="12.75"/>
    <row r="261" ht="12.75"/>
    <row r="262" ht="12.75"/>
    <row r="263" ht="12.75"/>
    <row r="264" ht="12.75"/>
    <row r="265" ht="12.75"/>
    <row r="266" ht="12.75"/>
    <row r="267" ht="12.75"/>
    <row r="268" ht="12.75"/>
    <row r="269" ht="12.75"/>
    <row r="270" ht="12.75"/>
    <row r="271" ht="12.75"/>
    <row r="272" ht="12.75"/>
    <row r="273" ht="12.75"/>
    <row r="274" ht="12.75"/>
    <row r="275" ht="12.75"/>
    <row r="276" ht="12.75"/>
    <row r="277" ht="12.75"/>
    <row r="278" ht="12.75"/>
    <row r="279" ht="12.75"/>
    <row r="280" ht="12.75"/>
    <row r="281" ht="12.75"/>
    <row r="282" ht="12.75"/>
    <row r="283" ht="12.75"/>
    <row r="284" ht="12.75"/>
    <row r="285" ht="12.75"/>
    <row r="286" ht="12.75"/>
    <row r="287" ht="12.75"/>
    <row r="288" ht="12.75"/>
    <row r="289" ht="12.75"/>
    <row r="290" ht="12.75"/>
    <row r="291" ht="12.75"/>
    <row r="292" ht="12.75"/>
    <row r="293" ht="12.75"/>
    <row r="294" ht="12.75"/>
    <row r="295" ht="12.75"/>
    <row r="296" ht="12.75"/>
    <row r="297" ht="12.75"/>
    <row r="298" ht="12.75"/>
    <row r="299" ht="12.75"/>
    <row r="300" ht="12.75"/>
    <row r="301" ht="12.75"/>
    <row r="302" ht="12.75"/>
    <row r="303" ht="12.75"/>
    <row r="304" ht="12.75"/>
    <row r="305" ht="12.75"/>
    <row r="306" ht="12.75"/>
    <row r="307" ht="12.75"/>
    <row r="308" ht="12.75"/>
    <row r="309" ht="12.75"/>
    <row r="310" ht="12.75"/>
    <row r="311" ht="12.75"/>
    <row r="312" ht="12.75"/>
    <row r="313" ht="12.75"/>
    <row r="314" ht="12.75"/>
    <row r="315" ht="12.75"/>
    <row r="316" ht="12.75"/>
    <row r="317" ht="12.75"/>
    <row r="318" ht="12.75"/>
    <row r="319" ht="12.75"/>
    <row r="320" ht="12.75"/>
    <row r="321" ht="12.75"/>
    <row r="322" ht="12.75"/>
    <row r="323" ht="12.75"/>
    <row r="324" ht="12.75"/>
    <row r="325" ht="12.75"/>
    <row r="326" ht="12.75"/>
    <row r="327" ht="12.75"/>
    <row r="328" ht="12.75"/>
    <row r="329" ht="12.75"/>
    <row r="330" ht="12.75"/>
    <row r="331" ht="12.75"/>
    <row r="332" ht="12.75"/>
    <row r="333" ht="12.75"/>
    <row r="334" ht="12.75"/>
    <row r="335" ht="12.75"/>
    <row r="336" ht="12.75"/>
    <row r="337" ht="12.75"/>
    <row r="338" ht="12.75"/>
    <row r="339" ht="12.75"/>
    <row r="340" ht="12.75"/>
    <row r="341" ht="12.75"/>
    <row r="342" ht="12.75"/>
    <row r="343" ht="12.75"/>
    <row r="344" ht="12.75"/>
    <row r="345" ht="12.75"/>
    <row r="346" ht="12.75"/>
    <row r="347" ht="12.75"/>
    <row r="348" ht="12.75"/>
    <row r="349" ht="12.75"/>
    <row r="350" ht="12.75"/>
    <row r="351" ht="12.75"/>
    <row r="352" ht="12.75"/>
    <row r="353" ht="12.75"/>
    <row r="354" ht="12.75"/>
    <row r="355" ht="12.75"/>
    <row r="356" ht="12.75"/>
    <row r="357" ht="12.75"/>
    <row r="358" ht="12.75"/>
    <row r="359" ht="12.75"/>
    <row r="360" ht="12.75"/>
    <row r="361" ht="12.75"/>
    <row r="362" ht="12.75"/>
    <row r="363" ht="12.75"/>
    <row r="364" ht="12.75"/>
    <row r="365" ht="12.75"/>
    <row r="366" ht="12.75"/>
    <row r="367" ht="12.75"/>
    <row r="368" ht="12.75"/>
    <row r="369" ht="12.75"/>
    <row r="370" ht="12.75"/>
    <row r="371" ht="12.75"/>
    <row r="372" ht="12.75"/>
    <row r="373" ht="12.75"/>
    <row r="374" ht="12.75"/>
    <row r="375" ht="12.75"/>
    <row r="376" ht="12.75"/>
    <row r="377" ht="12.75"/>
    <row r="378" ht="12.75"/>
    <row r="379" ht="12.75"/>
    <row r="380" ht="12.75"/>
    <row r="381" ht="12.75"/>
    <row r="382" ht="12.75"/>
    <row r="383" ht="12.75"/>
    <row r="384" ht="12.75"/>
    <row r="385" ht="12.75"/>
    <row r="386" ht="12.75"/>
    <row r="387" ht="12.75"/>
    <row r="388" ht="12.75"/>
    <row r="389" ht="12.75"/>
    <row r="390" ht="12.75"/>
    <row r="391" ht="12.75"/>
    <row r="392" ht="12.75"/>
    <row r="393" ht="12.75"/>
    <row r="394" ht="12.75"/>
    <row r="395" ht="12.75"/>
    <row r="396" ht="12.75"/>
    <row r="397" ht="12.75"/>
    <row r="398" ht="12.75"/>
    <row r="399" ht="12.75"/>
    <row r="400" ht="12.75"/>
    <row r="401" ht="12.75"/>
    <row r="402" ht="12.75"/>
    <row r="403" ht="12.75"/>
    <row r="404" ht="12.75"/>
    <row r="405" ht="12.75"/>
    <row r="406" ht="12.75"/>
    <row r="407" ht="12.75"/>
    <row r="408" ht="12.75"/>
    <row r="409" ht="12.75"/>
    <row r="410" ht="12.75"/>
    <row r="411" ht="12.75"/>
    <row r="412" ht="12.75"/>
    <row r="413" ht="12.75"/>
    <row r="414" ht="12.75"/>
    <row r="415" ht="12.75"/>
    <row r="416" ht="12.75"/>
    <row r="417" ht="12.75"/>
    <row r="418" ht="12.75"/>
    <row r="419" ht="12.75"/>
    <row r="420" ht="12.75"/>
    <row r="421" ht="12.75"/>
    <row r="422" ht="12.75"/>
    <row r="423" ht="12.75"/>
    <row r="424" ht="12.75"/>
    <row r="425" ht="12.75"/>
    <row r="426" ht="12.75"/>
    <row r="427" ht="12.75"/>
    <row r="428" ht="12.75"/>
    <row r="429" ht="12.75"/>
    <row r="430" ht="12.75"/>
    <row r="431" ht="12.75"/>
    <row r="432" ht="12.75"/>
    <row r="433" ht="12.75"/>
    <row r="434" ht="12.75"/>
    <row r="435" ht="12.75"/>
    <row r="436" ht="12.75"/>
    <row r="437" ht="12.75"/>
    <row r="438" ht="12.75"/>
    <row r="439" ht="12.75"/>
    <row r="440" ht="12.75"/>
    <row r="441" ht="12.75"/>
    <row r="442" ht="12.75"/>
    <row r="443" ht="12.75"/>
    <row r="444" ht="12.75"/>
    <row r="445" ht="12.75"/>
    <row r="446" ht="12.75"/>
    <row r="447" ht="12.75"/>
    <row r="448" ht="12.75"/>
    <row r="449" ht="12.75"/>
    <row r="450" ht="12.75"/>
    <row r="451" ht="12.75"/>
    <row r="452" ht="12.75"/>
    <row r="453" ht="12.75"/>
    <row r="454" ht="12.75"/>
    <row r="455" ht="12.75"/>
    <row r="456" ht="12.75"/>
    <row r="457" ht="12.75"/>
    <row r="458" ht="12.75"/>
    <row r="459" ht="12.75"/>
    <row r="460" ht="12.75"/>
    <row r="461" ht="12.75"/>
    <row r="462" ht="12.75"/>
    <row r="463" ht="12.75"/>
    <row r="464" ht="12.75"/>
    <row r="465" ht="12.75"/>
    <row r="466" ht="12.75"/>
    <row r="467" ht="12.75"/>
    <row r="468" ht="12.75"/>
    <row r="469" ht="12.75"/>
    <row r="470" ht="12.75"/>
    <row r="471" ht="12.75"/>
    <row r="472" ht="12.75"/>
    <row r="473" ht="12.75"/>
    <row r="474" ht="12.75"/>
    <row r="475" ht="12.75"/>
    <row r="476" ht="12.75"/>
    <row r="477" ht="12.75"/>
    <row r="478" ht="12.75"/>
    <row r="479" ht="12.75"/>
    <row r="480" ht="12.75"/>
    <row r="481" ht="12.75"/>
    <row r="482" ht="12.75"/>
    <row r="483" ht="12.75"/>
    <row r="484" ht="12.75"/>
    <row r="485" ht="12.75"/>
    <row r="486" ht="12.75"/>
    <row r="487" ht="12.75"/>
    <row r="488" ht="12.75"/>
    <row r="489" ht="12.75"/>
    <row r="490" ht="12.75"/>
    <row r="491" ht="12.75"/>
    <row r="492" ht="12.75"/>
    <row r="493" ht="12.75"/>
    <row r="494" ht="12.75"/>
    <row r="495" ht="12.75"/>
    <row r="496" ht="12.75"/>
    <row r="497" ht="12.75"/>
    <row r="498" ht="12.75"/>
    <row r="499" ht="12.75"/>
    <row r="500" ht="12.75"/>
    <row r="501" ht="12.75"/>
    <row r="502" ht="12.75"/>
    <row r="503" ht="12.75"/>
    <row r="504" ht="12.75"/>
    <row r="505" ht="12.75"/>
    <row r="506" ht="12.75"/>
    <row r="507" ht="12.75"/>
    <row r="508" ht="12.75"/>
    <row r="509" ht="12.75"/>
    <row r="510" ht="12.75"/>
    <row r="511" ht="12.75"/>
    <row r="512" ht="12.75"/>
    <row r="513" ht="12.75"/>
    <row r="514" ht="12.75"/>
    <row r="515" ht="12.75"/>
    <row r="516" ht="12.75"/>
    <row r="517" ht="12.75"/>
    <row r="518" ht="12.75"/>
    <row r="519" ht="12.75"/>
    <row r="520" ht="12.75"/>
    <row r="521" ht="12.75"/>
    <row r="522" ht="12.75"/>
    <row r="523" ht="12.75"/>
    <row r="524" ht="12.75"/>
    <row r="525" ht="12.75"/>
    <row r="526" ht="12.75"/>
    <row r="527" ht="12.75"/>
    <row r="528" ht="12.75"/>
    <row r="529" ht="12.75"/>
    <row r="530" ht="12.75"/>
    <row r="531" ht="12.75"/>
    <row r="532" ht="12.75"/>
    <row r="533" ht="12.75"/>
    <row r="534" ht="12.75"/>
    <row r="535" ht="12.75"/>
    <row r="536" ht="12.75"/>
    <row r="537" ht="12.75"/>
    <row r="538" ht="12.75"/>
    <row r="539" ht="12.75"/>
    <row r="540" ht="12.75"/>
    <row r="541" ht="12.75"/>
    <row r="542" ht="12.75"/>
    <row r="543" ht="12.75"/>
    <row r="544" ht="12.75"/>
    <row r="545" ht="12.75"/>
    <row r="546" ht="12.75"/>
    <row r="547" ht="12.75"/>
    <row r="548" ht="12.75"/>
    <row r="549" ht="12.75"/>
    <row r="550" ht="12.75"/>
    <row r="551" ht="12.75"/>
    <row r="552" ht="12.75"/>
    <row r="553" ht="12.75"/>
    <row r="554" ht="12.75"/>
    <row r="555" ht="12.75"/>
    <row r="556" ht="12.75"/>
    <row r="557" ht="12.75"/>
    <row r="558" ht="12.75"/>
    <row r="559" ht="12.75"/>
    <row r="560" ht="12.75"/>
    <row r="561" ht="12.75"/>
    <row r="562" ht="12.75"/>
    <row r="563" ht="12.75"/>
    <row r="564" ht="12.75"/>
    <row r="565" ht="12.75"/>
    <row r="566" ht="12.75"/>
    <row r="567" ht="12.75"/>
    <row r="568" ht="12.75"/>
    <row r="569" ht="12.75"/>
    <row r="570" ht="12.75"/>
    <row r="571" ht="12.75"/>
    <row r="572" ht="12.75"/>
    <row r="573" ht="12.75"/>
    <row r="574" ht="12.75"/>
    <row r="575" ht="12.75"/>
    <row r="576" ht="12.75"/>
    <row r="577" ht="12.75"/>
    <row r="578" ht="12.75"/>
    <row r="579" ht="12.75"/>
    <row r="580" ht="12.75"/>
    <row r="581" ht="12.75"/>
    <row r="582" ht="12.75"/>
    <row r="583" ht="12.75"/>
    <row r="584" ht="12.75"/>
    <row r="585" ht="12.75"/>
    <row r="586" ht="12.75"/>
    <row r="587" ht="12.75"/>
    <row r="588" ht="12.75"/>
    <row r="589" ht="12.75"/>
    <row r="590" ht="12.75"/>
    <row r="591" ht="12.75"/>
    <row r="592" ht="12.75"/>
    <row r="593" ht="12.75"/>
    <row r="594" ht="12.75"/>
    <row r="595" ht="12.75"/>
    <row r="596" ht="12.75"/>
    <row r="597" ht="12.75"/>
    <row r="598" ht="12.75"/>
    <row r="599" ht="12.75"/>
    <row r="600" ht="12.75"/>
    <row r="601" ht="12.75"/>
    <row r="602" ht="12.75"/>
    <row r="603" ht="12.75"/>
    <row r="604" ht="12.75"/>
    <row r="605" ht="12.75"/>
    <row r="606" ht="12.75"/>
    <row r="607" ht="12.75"/>
    <row r="608" ht="12.75"/>
    <row r="609" ht="12.75"/>
    <row r="610" ht="12.75"/>
    <row r="611" ht="12.75"/>
    <row r="612" ht="12.75"/>
    <row r="613" ht="12.75"/>
    <row r="614" ht="12.75"/>
    <row r="615" ht="12.75"/>
    <row r="616" ht="12.75"/>
    <row r="617" ht="12.75"/>
    <row r="618" ht="12.75"/>
    <row r="619" ht="12.75"/>
    <row r="620" ht="12.75"/>
    <row r="621" ht="12.75"/>
    <row r="622" ht="12.75"/>
    <row r="623" ht="12.75"/>
    <row r="624" ht="12.75"/>
    <row r="625" ht="12.75"/>
    <row r="626" ht="12.75"/>
    <row r="627" ht="12.75"/>
    <row r="628" ht="12.75"/>
    <row r="629" ht="12.75"/>
    <row r="630" ht="12.75"/>
    <row r="631" ht="12.75"/>
    <row r="632" ht="12.75"/>
    <row r="633" ht="12.75"/>
    <row r="634" ht="12.75"/>
    <row r="635" ht="12.75"/>
    <row r="636" ht="12.75"/>
    <row r="637" ht="12.75"/>
    <row r="638" ht="12.75"/>
    <row r="639" ht="12.75"/>
    <row r="640" ht="12.75"/>
    <row r="641" ht="12.75"/>
    <row r="642" ht="12.75"/>
    <row r="643" ht="12.75"/>
    <row r="644" ht="12.75"/>
    <row r="645" ht="12.75"/>
    <row r="646" ht="12.75"/>
    <row r="647" ht="12.75"/>
    <row r="648" ht="12.75"/>
    <row r="649" ht="12.75"/>
    <row r="650" ht="12.75"/>
    <row r="651" ht="12.75"/>
    <row r="652" ht="12.75"/>
    <row r="653" ht="12.75"/>
    <row r="654" ht="12.75"/>
    <row r="655" ht="12.75"/>
    <row r="656" ht="12.75"/>
    <row r="657" ht="12.75"/>
    <row r="658" ht="12.75"/>
    <row r="659" ht="12.75"/>
    <row r="660" ht="12.75"/>
    <row r="661" ht="12.75"/>
    <row r="662" ht="12.75"/>
    <row r="663" ht="12.75"/>
    <row r="664" ht="12.75"/>
    <row r="665" ht="12.75"/>
    <row r="666" ht="12.75"/>
    <row r="667" ht="12.75"/>
    <row r="668" ht="12.75"/>
    <row r="669" ht="12.75"/>
    <row r="670" ht="12.75"/>
    <row r="671" ht="12.75"/>
    <row r="672" ht="12.75"/>
    <row r="673" ht="12.75"/>
    <row r="674" ht="12.75"/>
    <row r="675" ht="12.75"/>
    <row r="676" ht="12.75"/>
    <row r="677" ht="12.75"/>
    <row r="678" ht="12.75"/>
    <row r="679" ht="12.75"/>
    <row r="680" ht="12.75"/>
    <row r="681" ht="12.75"/>
    <row r="682" ht="12.75"/>
    <row r="683" ht="12.75"/>
    <row r="684" ht="12.75"/>
    <row r="685" ht="12.75"/>
    <row r="686" ht="12.75"/>
    <row r="687" ht="12.75"/>
    <row r="688" ht="12.75"/>
    <row r="689" ht="12.75"/>
    <row r="690" ht="12.75"/>
    <row r="691" ht="12.75"/>
    <row r="692" ht="12.75"/>
    <row r="693" ht="12.75"/>
    <row r="694" ht="12.75"/>
    <row r="695" ht="12.75"/>
    <row r="696" ht="12.75"/>
    <row r="697" ht="12.75"/>
    <row r="698" ht="12.75"/>
    <row r="699" ht="12.75"/>
    <row r="700" ht="12.75"/>
    <row r="701" ht="12.75"/>
    <row r="702" ht="12.75"/>
    <row r="703" ht="12.75"/>
    <row r="704" ht="12.75"/>
    <row r="705" ht="12.75"/>
    <row r="706" ht="12.75"/>
    <row r="707" ht="12.75"/>
    <row r="708" ht="12.75"/>
    <row r="709" ht="12.75"/>
    <row r="710" ht="12.75"/>
    <row r="711" ht="12.75"/>
    <row r="712" ht="12.75"/>
    <row r="713" ht="12.75"/>
    <row r="714" ht="12.75"/>
    <row r="715" ht="12.75"/>
    <row r="716" ht="12.75"/>
    <row r="717" ht="12.75"/>
    <row r="718" ht="12.75"/>
    <row r="719" ht="12.75"/>
    <row r="720" ht="12.75"/>
    <row r="721" ht="12.75"/>
    <row r="722" ht="12.75"/>
    <row r="723" ht="12.75"/>
    <row r="724" ht="12.75"/>
    <row r="725" ht="12.75"/>
    <row r="726" ht="12.75"/>
    <row r="727" ht="12.75"/>
    <row r="728" ht="12.75"/>
    <row r="729" ht="12.75"/>
    <row r="730" ht="12.75"/>
    <row r="731" ht="12.75"/>
    <row r="732" ht="12.75"/>
    <row r="733" ht="12.75"/>
    <row r="734" ht="12.75"/>
    <row r="735" ht="12.75"/>
    <row r="736" ht="12.75"/>
    <row r="737" ht="12.75"/>
    <row r="738" ht="12.75"/>
    <row r="739" ht="12.75"/>
    <row r="740" ht="12.75"/>
    <row r="741" ht="12.75"/>
    <row r="742" ht="12.75"/>
    <row r="743" ht="12.75"/>
    <row r="744" ht="12.75"/>
    <row r="745" ht="12.75"/>
    <row r="746" ht="12.75"/>
    <row r="747" ht="12.75"/>
    <row r="748" ht="12.75"/>
    <row r="749" ht="12.75"/>
    <row r="750" ht="12.75"/>
    <row r="751" ht="12.75"/>
    <row r="752" ht="12.75"/>
    <row r="753" ht="12.75"/>
    <row r="754" ht="12.75"/>
    <row r="755" ht="12.75"/>
    <row r="756" ht="12.75"/>
    <row r="757" ht="12.75"/>
    <row r="758" ht="12.75"/>
    <row r="759" ht="12.75"/>
    <row r="760" ht="12.75"/>
    <row r="761" ht="12.75"/>
    <row r="762" ht="12.75"/>
    <row r="763" ht="12.75"/>
    <row r="764" ht="12.75"/>
    <row r="765" ht="12.75"/>
    <row r="766" ht="12.75"/>
    <row r="767" ht="12.75"/>
    <row r="768" ht="12.75"/>
    <row r="769" ht="12.75"/>
    <row r="770" ht="12.75"/>
    <row r="771" ht="12.75"/>
    <row r="772" ht="12.75"/>
    <row r="773" ht="12.75"/>
    <row r="774" ht="12.75"/>
    <row r="775" ht="12.75"/>
    <row r="776" ht="12.75"/>
    <row r="777" ht="12.75"/>
    <row r="778" ht="12.75"/>
    <row r="779" ht="12.75"/>
    <row r="780" ht="12.75"/>
    <row r="781" ht="12.75"/>
    <row r="782" ht="12.75"/>
    <row r="783" ht="12.75"/>
    <row r="784" ht="12.75"/>
    <row r="785" ht="12.75"/>
    <row r="786" ht="12.75"/>
    <row r="787" ht="12.75"/>
    <row r="788" ht="12.75"/>
    <row r="789" ht="12.75"/>
    <row r="790" ht="12.75"/>
    <row r="791" ht="12.75"/>
    <row r="792" ht="12.75"/>
    <row r="793" ht="12.75"/>
    <row r="794" ht="12.75"/>
    <row r="795" ht="12.75"/>
    <row r="796" ht="12.75"/>
    <row r="797" ht="12.75"/>
    <row r="798" ht="12.75"/>
    <row r="799" ht="12.75"/>
    <row r="800" ht="12.75"/>
    <row r="801" ht="12.75"/>
    <row r="802" ht="12.75"/>
    <row r="803" ht="12.75"/>
    <row r="804" ht="12.75"/>
    <row r="805" ht="12.75"/>
    <row r="806" ht="12.75"/>
    <row r="807" ht="12.75"/>
    <row r="808" ht="12.75"/>
    <row r="809" ht="12.75"/>
    <row r="810" ht="12.75"/>
    <row r="811" ht="12.75"/>
    <row r="812" ht="12.75"/>
    <row r="813" ht="12.75"/>
    <row r="814" ht="12.75"/>
    <row r="815" ht="12.75"/>
    <row r="816" ht="12.75"/>
    <row r="817" ht="12.75"/>
    <row r="818" ht="12.75"/>
    <row r="819" ht="12.75"/>
    <row r="820" ht="12.75"/>
    <row r="821" ht="12.75"/>
    <row r="822" ht="12.75"/>
    <row r="823" ht="12.75"/>
    <row r="824" ht="12.75"/>
    <row r="825" ht="12.75"/>
    <row r="826" ht="12.75"/>
    <row r="827" ht="12.75"/>
    <row r="828" ht="12.75"/>
    <row r="829" ht="12.75"/>
    <row r="830" ht="12.75"/>
    <row r="831" ht="12.75"/>
    <row r="832" ht="12.75"/>
    <row r="833" ht="12.75"/>
    <row r="834" ht="12.75"/>
    <row r="835" ht="12.75"/>
    <row r="836" ht="12.75"/>
    <row r="837" ht="12.75"/>
    <row r="838" ht="12.75"/>
    <row r="839" ht="12.75"/>
    <row r="840" ht="12.75"/>
    <row r="841" ht="12.75"/>
    <row r="842" ht="12.75"/>
    <row r="843" ht="12.75"/>
    <row r="844" ht="12.75"/>
    <row r="845" ht="12.75"/>
    <row r="846" ht="12.75"/>
    <row r="847" ht="12.75"/>
    <row r="848" ht="12.75"/>
    <row r="849" ht="12.75"/>
    <row r="850" ht="12.75"/>
    <row r="851" ht="12.75"/>
    <row r="852" ht="12.75"/>
    <row r="853" ht="12.75"/>
    <row r="854" ht="12.75"/>
    <row r="855" ht="12.75"/>
    <row r="856" ht="12.75"/>
    <row r="857" ht="12.75"/>
    <row r="858" ht="12.75"/>
    <row r="859" ht="12.75"/>
    <row r="860" ht="12.75"/>
    <row r="861" ht="12.75"/>
    <row r="862" ht="12.75"/>
    <row r="863" ht="12.75"/>
    <row r="864" ht="12.75"/>
    <row r="865" ht="12.75"/>
    <row r="866" ht="12.75"/>
    <row r="867" ht="12.75"/>
    <row r="868" ht="12.75"/>
    <row r="869" ht="12.75"/>
    <row r="870" ht="12.75"/>
    <row r="871" ht="12.75"/>
    <row r="872" ht="12.75"/>
    <row r="873" ht="12.75"/>
    <row r="874" ht="12.75"/>
    <row r="875" ht="12.75"/>
    <row r="876" ht="12.75"/>
    <row r="877" ht="12.75"/>
    <row r="878" ht="12.75"/>
    <row r="879" ht="12.75"/>
    <row r="880" ht="12.75"/>
    <row r="881" ht="12.75"/>
    <row r="882" ht="12.75"/>
    <row r="883" ht="12.75"/>
    <row r="884" ht="12.75"/>
    <row r="885" ht="12.75"/>
    <row r="886" ht="12.75"/>
    <row r="887" ht="12.75"/>
    <row r="888" ht="12.75"/>
    <row r="889" ht="12.75"/>
    <row r="890" ht="12.75"/>
    <row r="891" ht="12.75"/>
    <row r="892" ht="12.75"/>
    <row r="893" ht="12.75"/>
    <row r="894" ht="12.75"/>
    <row r="895" ht="12.75"/>
    <row r="896" ht="12.75"/>
    <row r="897" ht="12.75"/>
    <row r="898" ht="12.75"/>
    <row r="899" ht="12.75"/>
    <row r="900" ht="12.75"/>
    <row r="901" ht="12.75"/>
    <row r="902" ht="12.75"/>
    <row r="903" ht="12.75"/>
    <row r="904" ht="12.75"/>
    <row r="905" ht="12.75"/>
    <row r="906" ht="12.75"/>
    <row r="907" ht="12.75"/>
    <row r="908" ht="12.75"/>
    <row r="909" ht="12.75"/>
    <row r="910" ht="12.75"/>
    <row r="911" ht="12.75"/>
    <row r="912" ht="12.75"/>
    <row r="913" ht="12.75"/>
    <row r="914" ht="12.75"/>
    <row r="915" ht="12.75"/>
    <row r="916" ht="12.75"/>
    <row r="917" ht="12.75"/>
    <row r="918" ht="12.75"/>
    <row r="919" ht="12.75"/>
    <row r="920" ht="12.75"/>
    <row r="921" ht="12.75"/>
    <row r="922" ht="12.75"/>
    <row r="923" ht="12.75"/>
    <row r="924" ht="12.75"/>
    <row r="925" ht="12.75"/>
    <row r="926" ht="12.75"/>
    <row r="927" ht="12.75"/>
    <row r="928" ht="12.75"/>
    <row r="929" ht="12.75"/>
    <row r="930" ht="12.75"/>
    <row r="931" ht="12.75"/>
    <row r="932" ht="12.75"/>
    <row r="933" ht="12.75"/>
    <row r="934" ht="12.75"/>
    <row r="935" ht="12.75"/>
    <row r="936" ht="12.75"/>
    <row r="937" ht="12.75"/>
    <row r="938" ht="12.75"/>
    <row r="939" ht="12.75"/>
    <row r="940" ht="12.75"/>
    <row r="941" ht="12.75"/>
    <row r="942" ht="12.75"/>
    <row r="943" ht="12.75"/>
    <row r="944" ht="12.75"/>
  </sheetData>
  <mergeCells count="97">
    <mergeCell ref="O9:Q9"/>
    <mergeCell ref="N10:Q10"/>
    <mergeCell ref="R10:U10"/>
    <mergeCell ref="N11:Q11"/>
    <mergeCell ref="R11:U11"/>
    <mergeCell ref="S9:U9"/>
    <mergeCell ref="C9:E9"/>
    <mergeCell ref="B10:E10"/>
    <mergeCell ref="F10:I10"/>
    <mergeCell ref="J10:M10"/>
    <mergeCell ref="B11:E11"/>
    <mergeCell ref="F11:I11"/>
    <mergeCell ref="J11:M11"/>
    <mergeCell ref="G9:I9"/>
    <mergeCell ref="K9:M9"/>
    <mergeCell ref="C12:E12"/>
    <mergeCell ref="G12:I12"/>
    <mergeCell ref="K12:M12"/>
    <mergeCell ref="O12:Q12"/>
    <mergeCell ref="B13:E13"/>
    <mergeCell ref="S12:U12"/>
    <mergeCell ref="F13:I13"/>
    <mergeCell ref="R13:U13"/>
    <mergeCell ref="O15:Q15"/>
    <mergeCell ref="S15:U15"/>
    <mergeCell ref="J13:M13"/>
    <mergeCell ref="N13:Q13"/>
    <mergeCell ref="B14:E14"/>
    <mergeCell ref="F14:I14"/>
    <mergeCell ref="J14:M14"/>
    <mergeCell ref="N14:Q14"/>
    <mergeCell ref="R14:U14"/>
    <mergeCell ref="R19:U19"/>
    <mergeCell ref="G15:I15"/>
    <mergeCell ref="K15:M15"/>
    <mergeCell ref="B16:E16"/>
    <mergeCell ref="F16:I16"/>
    <mergeCell ref="J16:M16"/>
    <mergeCell ref="N16:Q16"/>
    <mergeCell ref="R16:U16"/>
    <mergeCell ref="J20:M20"/>
    <mergeCell ref="C15:E15"/>
    <mergeCell ref="K18:M18"/>
    <mergeCell ref="O18:Q18"/>
    <mergeCell ref="N19:Q19"/>
    <mergeCell ref="B21:U21"/>
    <mergeCell ref="B17:E17"/>
    <mergeCell ref="F17:I17"/>
    <mergeCell ref="J17:M17"/>
    <mergeCell ref="N17:Q17"/>
    <mergeCell ref="R17:U17"/>
    <mergeCell ref="G18:I18"/>
    <mergeCell ref="S18:U18"/>
    <mergeCell ref="N20:Q20"/>
    <mergeCell ref="R20:U20"/>
    <mergeCell ref="C18:E18"/>
    <mergeCell ref="B19:E19"/>
    <mergeCell ref="F19:I19"/>
    <mergeCell ref="J19:M19"/>
    <mergeCell ref="B20:E20"/>
    <mergeCell ref="F20:I20"/>
    <mergeCell ref="O3:Q3"/>
    <mergeCell ref="S3:U3"/>
    <mergeCell ref="R4:U4"/>
    <mergeCell ref="R5:U5"/>
    <mergeCell ref="O6:Q6"/>
    <mergeCell ref="S6:U6"/>
    <mergeCell ref="N4:Q4"/>
    <mergeCell ref="C1:U1"/>
    <mergeCell ref="B2:E2"/>
    <mergeCell ref="F2:I2"/>
    <mergeCell ref="J2:M2"/>
    <mergeCell ref="N2:Q2"/>
    <mergeCell ref="R2:U2"/>
    <mergeCell ref="C3:E3"/>
    <mergeCell ref="G3:I3"/>
    <mergeCell ref="K3:M3"/>
    <mergeCell ref="B4:E4"/>
    <mergeCell ref="F4:I4"/>
    <mergeCell ref="J4:M4"/>
    <mergeCell ref="B5:E5"/>
    <mergeCell ref="N5:Q5"/>
    <mergeCell ref="J7:M7"/>
    <mergeCell ref="N7:Q7"/>
    <mergeCell ref="R7:U7"/>
    <mergeCell ref="F5:I5"/>
    <mergeCell ref="J5:M5"/>
    <mergeCell ref="C6:E6"/>
    <mergeCell ref="G6:I6"/>
    <mergeCell ref="K6:M6"/>
    <mergeCell ref="B7:E7"/>
    <mergeCell ref="F7:I7"/>
    <mergeCell ref="B8:E8"/>
    <mergeCell ref="F8:I8"/>
    <mergeCell ref="J8:M8"/>
    <mergeCell ref="N8:Q8"/>
    <mergeCell ref="R8:U8"/>
  </mergeCells>
  <conditionalFormatting sqref="C3:E4 G3 K3 O3 S3 B4 F4 J4 N4 R4 C6:E6 G6 K6 O6 S6 B7 F7 J7 N7 R7 C9:E9 G9 K9 O9 S9 B10 F10 J10 N10 R10 G12 K12 O12 S12 B13 F13 J13 N13 R13 C15 G15 K15 N15:N17 O15 P15:P16 Q15 S15 B16 F16 J16 R16 C18 G18 K18 O18 S18 B19 F19 J19 N19:N20 P19 R19">
    <cfRule type="cellIs" dxfId="1624" priority="1" operator="equal">
      <formula>""</formula>
    </cfRule>
  </conditionalFormatting>
  <conditionalFormatting sqref="B3:B9">
    <cfRule type="cellIs" dxfId="1623" priority="2" operator="equal">
      <formula>""</formula>
    </cfRule>
  </conditionalFormatting>
  <conditionalFormatting sqref="B15">
    <cfRule type="cellIs" dxfId="1622" priority="3" operator="equal">
      <formula>""</formula>
    </cfRule>
  </conditionalFormatting>
  <conditionalFormatting sqref="B16 C15:E15">
    <cfRule type="cellIs" dxfId="1621" priority="4" operator="equal">
      <formula>""</formula>
    </cfRule>
  </conditionalFormatting>
  <conditionalFormatting sqref="J8 N8 R8 B11 F11 J11 N11 R11 B14 F14 J14 N14 R14 B17 F17 J17 N17 R17 B20 F20 J20 N20 R20">
    <cfRule type="cellIs" dxfId="1620" priority="5" operator="equal">
      <formula>""</formula>
    </cfRule>
  </conditionalFormatting>
  <conditionalFormatting sqref="J16 K15:M15">
    <cfRule type="cellIs" dxfId="1619" priority="6" operator="equal">
      <formula>""</formula>
    </cfRule>
  </conditionalFormatting>
  <conditionalFormatting sqref="R5 R11">
    <cfRule type="cellIs" dxfId="1618" priority="7" operator="equal">
      <formula>""</formula>
    </cfRule>
  </conditionalFormatting>
  <conditionalFormatting sqref="B5 B11">
    <cfRule type="cellIs" dxfId="1617" priority="8" operator="equal">
      <formula>""</formula>
    </cfRule>
  </conditionalFormatting>
  <conditionalFormatting sqref="G3:I4 F4 G6:I6 G9:I9 F10">
    <cfRule type="cellIs" dxfId="1616" priority="9" operator="equal">
      <formula>""</formula>
    </cfRule>
  </conditionalFormatting>
  <conditionalFormatting sqref="F3:F9">
    <cfRule type="cellIs" dxfId="1615" priority="10" operator="equal">
      <formula>""</formula>
    </cfRule>
  </conditionalFormatting>
  <conditionalFormatting sqref="F5 F11">
    <cfRule type="cellIs" dxfId="1614" priority="11" operator="equal">
      <formula>""</formula>
    </cfRule>
  </conditionalFormatting>
  <conditionalFormatting sqref="K3:M4 J4 K6:M6 K9:M9 J10">
    <cfRule type="cellIs" dxfId="1613" priority="12" operator="equal">
      <formula>""</formula>
    </cfRule>
  </conditionalFormatting>
  <conditionalFormatting sqref="J3:J9 N8 R8 B11 F11 J11 N11 R11 B14 F14 J14 N14 R14 B17 F17 J17 N17 R17 B20 F20 J20 N20 R20">
    <cfRule type="cellIs" dxfId="1612" priority="13" operator="equal">
      <formula>""</formula>
    </cfRule>
  </conditionalFormatting>
  <conditionalFormatting sqref="J5 J11">
    <cfRule type="cellIs" dxfId="1611" priority="14" operator="equal">
      <formula>""</formula>
    </cfRule>
  </conditionalFormatting>
  <conditionalFormatting sqref="O3:Q4 N4 O6:Q6 O9:Q9 N10">
    <cfRule type="cellIs" dxfId="1610" priority="15" operator="equal">
      <formula>""</formula>
    </cfRule>
  </conditionalFormatting>
  <conditionalFormatting sqref="N3:N9">
    <cfRule type="cellIs" dxfId="1609" priority="16" operator="equal">
      <formula>""</formula>
    </cfRule>
  </conditionalFormatting>
  <conditionalFormatting sqref="N5 N11">
    <cfRule type="cellIs" dxfId="1608" priority="17" operator="equal">
      <formula>""</formula>
    </cfRule>
  </conditionalFormatting>
  <conditionalFormatting sqref="S3:U4 R4 S6:U6 S9:U9 R10">
    <cfRule type="cellIs" dxfId="1607" priority="18" operator="equal">
      <formula>""</formula>
    </cfRule>
  </conditionalFormatting>
  <conditionalFormatting sqref="R3:R9">
    <cfRule type="cellIs" dxfId="1606" priority="19" operator="equal">
      <formula>""</formula>
    </cfRule>
  </conditionalFormatting>
  <conditionalFormatting sqref="C6:E6 B7 C12:E12 G12 B13">
    <cfRule type="cellIs" dxfId="1605" priority="20" operator="equal">
      <formula>""</formula>
    </cfRule>
  </conditionalFormatting>
  <conditionalFormatting sqref="B6 B12">
    <cfRule type="cellIs" dxfId="1604" priority="21" operator="equal">
      <formula>""</formula>
    </cfRule>
  </conditionalFormatting>
  <conditionalFormatting sqref="B8 B14">
    <cfRule type="cellIs" dxfId="1603" priority="22" operator="equal">
      <formula>""</formula>
    </cfRule>
  </conditionalFormatting>
  <conditionalFormatting sqref="B17">
    <cfRule type="cellIs" dxfId="1602" priority="23" operator="equal">
      <formula>""</formula>
    </cfRule>
  </conditionalFormatting>
  <conditionalFormatting sqref="B19 C18:E18">
    <cfRule type="cellIs" dxfId="1601" priority="24" operator="equal">
      <formula>""</formula>
    </cfRule>
  </conditionalFormatting>
  <conditionalFormatting sqref="B18">
    <cfRule type="cellIs" dxfId="1600" priority="25" operator="equal">
      <formula>""</formula>
    </cfRule>
  </conditionalFormatting>
  <conditionalFormatting sqref="B20">
    <cfRule type="cellIs" dxfId="1599" priority="26" operator="equal">
      <formula>""</formula>
    </cfRule>
  </conditionalFormatting>
  <conditionalFormatting sqref="G6:I6 F7 G12:I12 F13">
    <cfRule type="cellIs" dxfId="1598" priority="27" operator="equal">
      <formula>""</formula>
    </cfRule>
  </conditionalFormatting>
  <conditionalFormatting sqref="F6 F12">
    <cfRule type="cellIs" dxfId="1597" priority="28" operator="equal">
      <formula>""</formula>
    </cfRule>
  </conditionalFormatting>
  <conditionalFormatting sqref="F8 F14">
    <cfRule type="cellIs" dxfId="1596" priority="29" operator="equal">
      <formula>""</formula>
    </cfRule>
  </conditionalFormatting>
  <conditionalFormatting sqref="F16 G15:I15">
    <cfRule type="cellIs" dxfId="1595" priority="30" operator="equal">
      <formula>""</formula>
    </cfRule>
  </conditionalFormatting>
  <conditionalFormatting sqref="F15">
    <cfRule type="cellIs" dxfId="1594" priority="31" operator="equal">
      <formula>""</formula>
    </cfRule>
  </conditionalFormatting>
  <conditionalFormatting sqref="F17">
    <cfRule type="cellIs" dxfId="1593" priority="32" operator="equal">
      <formula>""</formula>
    </cfRule>
  </conditionalFormatting>
  <conditionalFormatting sqref="F19 G18:I18">
    <cfRule type="cellIs" dxfId="1592" priority="33" operator="equal">
      <formula>""</formula>
    </cfRule>
  </conditionalFormatting>
  <conditionalFormatting sqref="F18">
    <cfRule type="cellIs" dxfId="1591" priority="34" operator="equal">
      <formula>""</formula>
    </cfRule>
  </conditionalFormatting>
  <conditionalFormatting sqref="F20">
    <cfRule type="cellIs" dxfId="1590" priority="35" operator="equal">
      <formula>""</formula>
    </cfRule>
  </conditionalFormatting>
  <conditionalFormatting sqref="K6:M6 J7 K12:M12 J13">
    <cfRule type="cellIs" dxfId="1589" priority="36" operator="equal">
      <formula>""</formula>
    </cfRule>
  </conditionalFormatting>
  <conditionalFormatting sqref="J6 J12">
    <cfRule type="cellIs" dxfId="1588" priority="37" operator="equal">
      <formula>""</formula>
    </cfRule>
  </conditionalFormatting>
  <conditionalFormatting sqref="J15">
    <cfRule type="cellIs" dxfId="1587" priority="38" operator="equal">
      <formula>""</formula>
    </cfRule>
  </conditionalFormatting>
  <conditionalFormatting sqref="J17">
    <cfRule type="cellIs" dxfId="1586" priority="39" operator="equal">
      <formula>""</formula>
    </cfRule>
  </conditionalFormatting>
  <conditionalFormatting sqref="J19 K18:M18">
    <cfRule type="cellIs" dxfId="1585" priority="40" operator="equal">
      <formula>""</formula>
    </cfRule>
  </conditionalFormatting>
  <conditionalFormatting sqref="J18">
    <cfRule type="cellIs" dxfId="1584" priority="41" operator="equal">
      <formula>""</formula>
    </cfRule>
  </conditionalFormatting>
  <conditionalFormatting sqref="J20">
    <cfRule type="cellIs" dxfId="1583" priority="42" operator="equal">
      <formula>""</formula>
    </cfRule>
  </conditionalFormatting>
  <conditionalFormatting sqref="O6:Q6 N7 O12:Q12 N13 O15 P15:P16 Q15 N16 O18:Q18 N19">
    <cfRule type="cellIs" dxfId="1582" priority="43" operator="equal">
      <formula>""</formula>
    </cfRule>
  </conditionalFormatting>
  <conditionalFormatting sqref="N6 N12 N15 N18">
    <cfRule type="cellIs" dxfId="1581" priority="44" operator="equal">
      <formula>""</formula>
    </cfRule>
  </conditionalFormatting>
  <conditionalFormatting sqref="N8 N14 N17 N20">
    <cfRule type="cellIs" dxfId="1580" priority="45" operator="equal">
      <formula>""</formula>
    </cfRule>
  </conditionalFormatting>
  <conditionalFormatting sqref="O15 P15:P16 Q15 N16">
    <cfRule type="cellIs" dxfId="1579" priority="46" operator="equal">
      <formula>""</formula>
    </cfRule>
  </conditionalFormatting>
  <conditionalFormatting sqref="N15">
    <cfRule type="cellIs" dxfId="1578" priority="47" operator="equal">
      <formula>""</formula>
    </cfRule>
  </conditionalFormatting>
  <conditionalFormatting sqref="N17">
    <cfRule type="cellIs" dxfId="1577" priority="48" operator="equal">
      <formula>""</formula>
    </cfRule>
  </conditionalFormatting>
  <conditionalFormatting sqref="O15 P15:P16 Q15 N16 O18 P18:P19 Q18 N19">
    <cfRule type="cellIs" dxfId="1576" priority="49" operator="equal">
      <formula>""</formula>
    </cfRule>
  </conditionalFormatting>
  <conditionalFormatting sqref="N15 N18">
    <cfRule type="cellIs" dxfId="1575" priority="50" operator="equal">
      <formula>""</formula>
    </cfRule>
  </conditionalFormatting>
  <conditionalFormatting sqref="N17 N20">
    <cfRule type="cellIs" dxfId="1574" priority="51" operator="equal">
      <formula>""</formula>
    </cfRule>
  </conditionalFormatting>
  <conditionalFormatting sqref="R8 R14">
    <cfRule type="cellIs" dxfId="1573" priority="52" operator="equal">
      <formula>""</formula>
    </cfRule>
  </conditionalFormatting>
  <conditionalFormatting sqref="S6:U6 R7 S12:U12 R13">
    <cfRule type="cellIs" dxfId="1572" priority="53" operator="equal">
      <formula>""</formula>
    </cfRule>
  </conditionalFormatting>
  <conditionalFormatting sqref="R6 R9 R12">
    <cfRule type="cellIs" dxfId="1571" priority="54" operator="equal">
      <formula>""</formula>
    </cfRule>
  </conditionalFormatting>
  <conditionalFormatting sqref="R17">
    <cfRule type="cellIs" dxfId="1570" priority="55" operator="equal">
      <formula>""</formula>
    </cfRule>
  </conditionalFormatting>
  <conditionalFormatting sqref="R16 S15:U15">
    <cfRule type="cellIs" dxfId="1569" priority="56" operator="equal">
      <formula>""</formula>
    </cfRule>
  </conditionalFormatting>
  <conditionalFormatting sqref="R15">
    <cfRule type="cellIs" dxfId="1568" priority="57" operator="equal">
      <formula>""</formula>
    </cfRule>
  </conditionalFormatting>
  <conditionalFormatting sqref="R20">
    <cfRule type="cellIs" dxfId="1567" priority="58" operator="equal">
      <formula>""</formula>
    </cfRule>
  </conditionalFormatting>
  <conditionalFormatting sqref="R19 S18:U18">
    <cfRule type="cellIs" dxfId="1566" priority="59" operator="equal">
      <formula>""</formula>
    </cfRule>
  </conditionalFormatting>
  <conditionalFormatting sqref="R18">
    <cfRule type="cellIs" dxfId="1565" priority="60" operator="equal">
      <formula>""</formula>
    </cfRule>
  </conditionalFormatting>
  <printOptions horizontalCentered="1" verticalCentered="1"/>
  <pageMargins left="0.25" right="0.25" top="0.75" bottom="0.75" header="0" footer="0"/>
  <pageSetup paperSize="9" scale="110" pageOrder="overThenDown" orientation="landscape" cellComments="atEnd"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outlinePr summaryBelow="0" summaryRight="0"/>
  </sheetPr>
  <dimension ref="A1:AA944"/>
  <sheetViews>
    <sheetView workbookViewId="0">
      <selection activeCell="O25" sqref="O25"/>
    </sheetView>
  </sheetViews>
  <sheetFormatPr baseColWidth="10" defaultColWidth="12.7109375" defaultRowHeight="15.75" customHeight="1"/>
  <cols>
    <col min="1" max="1" width="4.42578125" customWidth="1"/>
    <col min="2" max="2" width="1.85546875" customWidth="1"/>
    <col min="3" max="3" width="9.28515625" customWidth="1"/>
    <col min="4" max="4" width="1.85546875" customWidth="1"/>
    <col min="5" max="5" width="9.28515625" customWidth="1"/>
    <col min="6" max="6" width="1.85546875" customWidth="1"/>
    <col min="7" max="7" width="9.28515625" customWidth="1"/>
    <col min="8" max="8" width="1.85546875" customWidth="1"/>
    <col min="9" max="9" width="9.28515625" customWidth="1"/>
    <col min="10" max="10" width="3" customWidth="1"/>
    <col min="11" max="11" width="9.28515625" customWidth="1"/>
    <col min="12" max="12" width="1.85546875" customWidth="1"/>
    <col min="13" max="13" width="9.28515625" customWidth="1"/>
    <col min="14" max="14" width="1.85546875" customWidth="1"/>
    <col min="15" max="15" width="9.28515625" customWidth="1"/>
    <col min="16" max="16" width="1.85546875" customWidth="1"/>
    <col min="17" max="17" width="9.28515625" customWidth="1"/>
    <col min="18" max="18" width="1.85546875" customWidth="1"/>
    <col min="19" max="19" width="9.28515625" customWidth="1"/>
    <col min="20" max="20" width="1.85546875" customWidth="1"/>
    <col min="21" max="21" width="9.28515625" customWidth="1"/>
    <col min="22" max="22" width="5.7109375" customWidth="1"/>
    <col min="23" max="23" width="3" customWidth="1"/>
    <col min="24" max="24" width="25.140625" customWidth="1"/>
    <col min="25" max="25" width="16.85546875" customWidth="1"/>
    <col min="26" max="26" width="19.85546875" customWidth="1"/>
    <col min="27" max="27" width="9.7109375" customWidth="1"/>
  </cols>
  <sheetData>
    <row r="1" spans="1:27" ht="27.75" customHeight="1">
      <c r="A1" s="51"/>
      <c r="B1" s="52"/>
      <c r="C1" s="234" t="s">
        <v>342</v>
      </c>
      <c r="D1" s="223"/>
      <c r="E1" s="223"/>
      <c r="F1" s="223"/>
      <c r="G1" s="223"/>
      <c r="H1" s="223"/>
      <c r="I1" s="223"/>
      <c r="J1" s="223"/>
      <c r="K1" s="223"/>
      <c r="L1" s="223"/>
      <c r="M1" s="223"/>
      <c r="N1" s="223"/>
      <c r="O1" s="223"/>
      <c r="P1" s="223"/>
      <c r="Q1" s="223"/>
      <c r="R1" s="223"/>
      <c r="S1" s="223"/>
      <c r="T1" s="223"/>
      <c r="U1" s="223"/>
      <c r="V1" s="22"/>
      <c r="W1" s="23"/>
    </row>
    <row r="2" spans="1:27" ht="15" customHeight="1">
      <c r="B2" s="235" t="s">
        <v>16</v>
      </c>
      <c r="C2" s="236"/>
      <c r="D2" s="236"/>
      <c r="E2" s="237"/>
      <c r="F2" s="235" t="s">
        <v>179</v>
      </c>
      <c r="G2" s="236"/>
      <c r="H2" s="236"/>
      <c r="I2" s="237"/>
      <c r="J2" s="235" t="s">
        <v>180</v>
      </c>
      <c r="K2" s="236"/>
      <c r="L2" s="236"/>
      <c r="M2" s="237"/>
      <c r="N2" s="235" t="s">
        <v>181</v>
      </c>
      <c r="O2" s="236"/>
      <c r="P2" s="236"/>
      <c r="Q2" s="237"/>
      <c r="R2" s="235" t="s">
        <v>182</v>
      </c>
      <c r="S2" s="236"/>
      <c r="T2" s="236"/>
      <c r="U2" s="237"/>
      <c r="W2" s="25"/>
      <c r="X2" s="26" t="s">
        <v>183</v>
      </c>
      <c r="Y2" s="26" t="s">
        <v>184</v>
      </c>
      <c r="Z2" s="26" t="s">
        <v>185</v>
      </c>
      <c r="AA2" s="27"/>
    </row>
    <row r="3" spans="1:27" ht="15" customHeight="1">
      <c r="A3" s="53"/>
      <c r="B3" s="29"/>
      <c r="C3" s="231" t="str">
        <f>IF(B3="","",LOOKUP(B3,$W$3:$W$21,$X$3:$X$21))</f>
        <v/>
      </c>
      <c r="D3" s="232"/>
      <c r="E3" s="233"/>
      <c r="F3" s="31"/>
      <c r="G3" s="231" t="str">
        <f>IF(F3="","",LOOKUP(F3,$W$3:$W$21,$X$3:$X$21))</f>
        <v/>
      </c>
      <c r="H3" s="232"/>
      <c r="I3" s="233"/>
      <c r="J3" s="29"/>
      <c r="K3" s="231" t="str">
        <f>IF(J3="","",LOOKUP(J3,$W$3:$W$21,$X$3:$X$21))</f>
        <v/>
      </c>
      <c r="L3" s="232"/>
      <c r="M3" s="233"/>
      <c r="N3" s="29"/>
      <c r="O3" s="231" t="str">
        <f>IF(N3="","",LOOKUP(N3,$W$3:$W$21,$X$3:$X$21))</f>
        <v/>
      </c>
      <c r="P3" s="232"/>
      <c r="Q3" s="233"/>
      <c r="R3" s="31"/>
      <c r="S3" s="231" t="str">
        <f>IF(R3="","",LOOKUP(R3,$W$3:$W$21,$X$3:$X$21))</f>
        <v/>
      </c>
      <c r="T3" s="232"/>
      <c r="U3" s="233"/>
      <c r="W3" s="25">
        <v>1</v>
      </c>
      <c r="X3" s="34" t="s">
        <v>343</v>
      </c>
      <c r="Y3" s="34" t="s">
        <v>139</v>
      </c>
      <c r="Z3" s="34" t="s">
        <v>139</v>
      </c>
      <c r="AA3" s="22"/>
    </row>
    <row r="4" spans="1:27" ht="15" customHeight="1">
      <c r="A4" s="53" t="s">
        <v>187</v>
      </c>
      <c r="B4" s="228" t="str">
        <f>IF(B3="","",LOOKUP(B3,$W$3:$W$21,$Y$3:$Y$21))</f>
        <v/>
      </c>
      <c r="C4" s="223"/>
      <c r="D4" s="223"/>
      <c r="E4" s="229"/>
      <c r="F4" s="228" t="str">
        <f>IF(F3="","",LOOKUP(F3,$W$3:$W$21,$Y$3:$Y$21))</f>
        <v/>
      </c>
      <c r="G4" s="223"/>
      <c r="H4" s="223"/>
      <c r="I4" s="229"/>
      <c r="J4" s="228" t="str">
        <f>IF(J3="","",LOOKUP(J3,$W$3:$W$21,$Y$3:$Y$21))</f>
        <v/>
      </c>
      <c r="K4" s="223"/>
      <c r="L4" s="223"/>
      <c r="M4" s="229"/>
      <c r="N4" s="228" t="str">
        <f>IF(N3="","",LOOKUP(N3,$W$3:$W$21,$Y$3:$Y$21))</f>
        <v/>
      </c>
      <c r="O4" s="223"/>
      <c r="P4" s="223"/>
      <c r="Q4" s="229"/>
      <c r="R4" s="228" t="str">
        <f>IF(R3="","",LOOKUP(R3,$W$3:$W$21,$Y$3:$Y$21))</f>
        <v/>
      </c>
      <c r="S4" s="223"/>
      <c r="T4" s="223"/>
      <c r="U4" s="229"/>
      <c r="W4" s="25">
        <v>2</v>
      </c>
      <c r="X4" s="34" t="s">
        <v>344</v>
      </c>
      <c r="Y4" s="99" t="s">
        <v>450</v>
      </c>
      <c r="Z4" s="99" t="s">
        <v>450</v>
      </c>
      <c r="AA4" s="22"/>
    </row>
    <row r="5" spans="1:27" ht="15" customHeight="1">
      <c r="A5" s="53"/>
      <c r="B5" s="224" t="str">
        <f>IF(B3="","",IF(LOOKUP(B3,$W$9:$W$21,$Z$9:$Z$21)="","---",LOOKUP(B3,$W$9:$W$21,$Z$9:$Z$21)))</f>
        <v/>
      </c>
      <c r="C5" s="225"/>
      <c r="D5" s="225"/>
      <c r="E5" s="226"/>
      <c r="F5" s="224" t="str">
        <f>IF(F3="","",IF(LOOKUP(F3,$W$9:$W$21,$Z$9:$Z$21)="","---",LOOKUP(F3,$W$9:$W$21,$Z$9:$Z$21)))</f>
        <v/>
      </c>
      <c r="G5" s="225"/>
      <c r="H5" s="225"/>
      <c r="I5" s="226"/>
      <c r="J5" s="224" t="str">
        <f>IF(J3="","",IF(LOOKUP(J3,$W$9:$W$21,$Z$9:$Z$21)="","---",LOOKUP(J3,$W$9:$W$21,$Z$9:$Z$21)))</f>
        <v/>
      </c>
      <c r="K5" s="225"/>
      <c r="L5" s="225"/>
      <c r="M5" s="226"/>
      <c r="N5" s="224" t="str">
        <f>IF(N3="","",IF(LOOKUP(N3,$W$9:$W$21,$Z$9:$Z$21)="","---",LOOKUP(N3,$W$9:$W$21,$Z$9:$Z$21)))</f>
        <v/>
      </c>
      <c r="O5" s="225"/>
      <c r="P5" s="225"/>
      <c r="Q5" s="226"/>
      <c r="R5" s="224" t="str">
        <f>IF(R3="","",IF(LOOKUP(R3,$W$9:$W$21,$Z$9:$Z$21)="","---",LOOKUP(R3,$W$9:$W$21,$Z$9:$Z$21)))</f>
        <v/>
      </c>
      <c r="S5" s="225"/>
      <c r="T5" s="225"/>
      <c r="U5" s="226"/>
      <c r="W5" s="25">
        <v>3</v>
      </c>
      <c r="X5" s="34" t="s">
        <v>345</v>
      </c>
      <c r="Y5" s="34" t="s">
        <v>134</v>
      </c>
      <c r="Z5" s="34" t="s">
        <v>134</v>
      </c>
      <c r="AA5" s="22"/>
    </row>
    <row r="6" spans="1:27" ht="15" customHeight="1">
      <c r="A6" s="53">
        <v>1700</v>
      </c>
      <c r="B6" s="29"/>
      <c r="C6" s="231" t="str">
        <f>IF(B6="","",LOOKUP(B6,$W$3:$W$21,$X$3:$X$21))</f>
        <v/>
      </c>
      <c r="D6" s="232"/>
      <c r="E6" s="233"/>
      <c r="F6" s="105">
        <v>11</v>
      </c>
      <c r="G6" s="243" t="str">
        <f>IF(F6="","",LOOKUP(F6,$W$3:$W$21,$X$3:$X$21))</f>
        <v>Práct. Doc. I (17 a 18 hs)</v>
      </c>
      <c r="H6" s="244"/>
      <c r="I6" s="245"/>
      <c r="J6" s="128"/>
      <c r="K6" s="374" t="str">
        <f>IF(J6="","",LOOKUP(J6,$W$3:$W$21,$X$3:$X$21))</f>
        <v/>
      </c>
      <c r="L6" s="329"/>
      <c r="M6" s="330"/>
      <c r="N6" s="29"/>
      <c r="O6" s="231" t="str">
        <f>IF(N6="","",LOOKUP(N6,$W$3:$W$21,$X$3:$X$21))</f>
        <v/>
      </c>
      <c r="P6" s="232"/>
      <c r="Q6" s="233"/>
      <c r="R6" s="31"/>
      <c r="S6" s="231" t="str">
        <f>IF(R6="","",LOOKUP(R6,$W$3:$W$21,$X$3:$X$21))</f>
        <v/>
      </c>
      <c r="T6" s="232"/>
      <c r="U6" s="233"/>
      <c r="W6" s="25">
        <v>4</v>
      </c>
      <c r="X6" s="34" t="s">
        <v>293</v>
      </c>
      <c r="Y6" s="34" t="s">
        <v>40</v>
      </c>
      <c r="Z6" s="34" t="s">
        <v>346</v>
      </c>
      <c r="AA6" s="22"/>
    </row>
    <row r="7" spans="1:27" ht="15" customHeight="1">
      <c r="A7" s="53" t="s">
        <v>191</v>
      </c>
      <c r="B7" s="228" t="str">
        <f>IF(B6="","",LOOKUP(B6,$W$3:$W$21,$Y$3:$Y$21))</f>
        <v/>
      </c>
      <c r="C7" s="223"/>
      <c r="D7" s="223"/>
      <c r="E7" s="229"/>
      <c r="F7" s="260" t="str">
        <f>IF(F6="","",LOOKUP(F6,$W$3:$W$21,$Y$3:$Y$21))</f>
        <v>Urricelqui Patricio</v>
      </c>
      <c r="G7" s="261"/>
      <c r="H7" s="261"/>
      <c r="I7" s="262"/>
      <c r="J7" s="378" t="str">
        <f>IF(J6="","",LOOKUP(J6,$W$3:$W$21,$Y$3:$Y$21))</f>
        <v/>
      </c>
      <c r="K7" s="325"/>
      <c r="L7" s="325"/>
      <c r="M7" s="326"/>
      <c r="N7" s="228" t="str">
        <f>IF(N6="","",LOOKUP(N6,$W$3:$W$21,$Y$3:$Y$21))</f>
        <v/>
      </c>
      <c r="O7" s="223"/>
      <c r="P7" s="223"/>
      <c r="Q7" s="229"/>
      <c r="R7" s="228" t="str">
        <f>IF(R6="","",LOOKUP(R6,$W$3:$W$21,$Y$3:$Y$21))</f>
        <v/>
      </c>
      <c r="S7" s="223"/>
      <c r="T7" s="223"/>
      <c r="U7" s="229"/>
      <c r="W7" s="25">
        <v>5</v>
      </c>
      <c r="X7" s="34" t="s">
        <v>253</v>
      </c>
      <c r="Y7" s="34" t="s">
        <v>46</v>
      </c>
      <c r="Z7" s="34" t="s">
        <v>46</v>
      </c>
      <c r="AA7" s="22"/>
    </row>
    <row r="8" spans="1:27" ht="15" customHeight="1">
      <c r="A8" s="53">
        <v>1800</v>
      </c>
      <c r="B8" s="224" t="str">
        <f>IF(B6="","",IF(LOOKUP(B6,$W$9:$W$21,$Z$9:$Z$21)="","---",LOOKUP(B6,$W$9:$W$21,$Z$9:$Z$21)))</f>
        <v/>
      </c>
      <c r="C8" s="225"/>
      <c r="D8" s="225"/>
      <c r="E8" s="226"/>
      <c r="F8" s="240" t="str">
        <f>IF(F6="","",IF(LOOKUP(F6,$W$9:$W$21,$Z$9:$Z$21)="","---",LOOKUP(F6,$W$9:$W$21,$Z$9:$Z$21)))</f>
        <v>Mansilla Graciela</v>
      </c>
      <c r="G8" s="241"/>
      <c r="H8" s="241"/>
      <c r="I8" s="242"/>
      <c r="J8" s="370" t="str">
        <f>IF(J6="","",IF(LOOKUP(J6,$W$3:$W$21,$Z$3:$Z$21)="","---",LOOKUP(J6,$W$3:$W$21,$Z$3:$Z$21)))</f>
        <v/>
      </c>
      <c r="K8" s="320"/>
      <c r="L8" s="320"/>
      <c r="M8" s="321"/>
      <c r="N8" s="224" t="str">
        <f>IF(N6="","",IF(LOOKUP(N6,$W$3:$W$21,$Z$3:$Z$21)="","---",LOOKUP(N6,$W$3:$W$21,$Z$3:$Z$21)))</f>
        <v/>
      </c>
      <c r="O8" s="225"/>
      <c r="P8" s="225"/>
      <c r="Q8" s="226"/>
      <c r="R8" s="224" t="str">
        <f>IF(R6="","",IF(LOOKUP(R6,$W$3:$W$21,$Z$3:$Z$21)="","---",LOOKUP(R6,$W$3:$W$21,$Z$3:$Z$21)))</f>
        <v/>
      </c>
      <c r="S8" s="225"/>
      <c r="T8" s="225"/>
      <c r="U8" s="226"/>
      <c r="W8" s="25">
        <v>6</v>
      </c>
      <c r="X8" s="34" t="s">
        <v>186</v>
      </c>
      <c r="Y8" s="34" t="s">
        <v>150</v>
      </c>
      <c r="Z8" s="34" t="s">
        <v>150</v>
      </c>
      <c r="AA8" s="22"/>
    </row>
    <row r="9" spans="1:27" ht="21.75" customHeight="1">
      <c r="A9" s="53">
        <v>1800</v>
      </c>
      <c r="B9" s="29">
        <v>3</v>
      </c>
      <c r="C9" s="231" t="str">
        <f>IF(B9="","",LOOKUP(B9,$W$3:$W$21,$X$3:$X$21))</f>
        <v>Taller De Defin. Institucional</v>
      </c>
      <c r="D9" s="232"/>
      <c r="E9" s="233"/>
      <c r="F9" s="29">
        <v>10</v>
      </c>
      <c r="G9" s="231" t="str">
        <f>IF(F9="","",LOOKUP(F9,$W$3:$W$21,$X$3:$X$21))</f>
        <v>Arte Y Educación</v>
      </c>
      <c r="H9" s="232"/>
      <c r="I9" s="233"/>
      <c r="J9" s="29">
        <v>5</v>
      </c>
      <c r="K9" s="231" t="str">
        <f>IF(J9="","",LOOKUP(J9,$W$3:$W$21,$X$3:$X$21))</f>
        <v>Didáctica General</v>
      </c>
      <c r="L9" s="232"/>
      <c r="M9" s="233"/>
      <c r="N9" s="29">
        <v>2</v>
      </c>
      <c r="O9" s="231" t="str">
        <f>IF(N9="","",LOOKUP(N9,$W$3:$W$21,$X$3:$X$21))</f>
        <v>Taller Pens. Log. Matemático</v>
      </c>
      <c r="P9" s="232"/>
      <c r="Q9" s="233"/>
      <c r="R9" s="29">
        <v>6</v>
      </c>
      <c r="S9" s="231" t="str">
        <f>IF(R9="","",LOOKUP(R9,$W$3:$W$21,$X$3:$X$21))</f>
        <v>Pedagogía</v>
      </c>
      <c r="T9" s="232"/>
      <c r="U9" s="233"/>
      <c r="W9" s="25">
        <v>7</v>
      </c>
      <c r="X9" s="34" t="s">
        <v>347</v>
      </c>
      <c r="Y9" s="34" t="s">
        <v>110</v>
      </c>
      <c r="Z9" s="34" t="s">
        <v>110</v>
      </c>
      <c r="AA9" s="22"/>
    </row>
    <row r="10" spans="1:27" ht="15" customHeight="1">
      <c r="A10" s="54"/>
      <c r="B10" s="228" t="str">
        <f>IF(B9="","",LOOKUP(B9,$W$3:$W$21,$Y$3:$Y$21))</f>
        <v>Rotondaro Analia</v>
      </c>
      <c r="C10" s="223"/>
      <c r="D10" s="223"/>
      <c r="E10" s="229"/>
      <c r="F10" s="228" t="str">
        <f>IF(F9="","",LOOKUP(F9,$W$3:$W$21,$Y$3:$Y$21))</f>
        <v>Braile Belen</v>
      </c>
      <c r="G10" s="223"/>
      <c r="H10" s="223"/>
      <c r="I10" s="229"/>
      <c r="J10" s="228" t="str">
        <f>IF(J9="","",LOOKUP(J9,$W$3:$W$21,$Y$3:$Y$21))</f>
        <v>Berardoni Emilia</v>
      </c>
      <c r="K10" s="223"/>
      <c r="L10" s="223"/>
      <c r="M10" s="229"/>
      <c r="N10" s="228" t="str">
        <f>IF(N9="","",LOOKUP(N9,$W$3:$W$21,$Y$3:$Y$21))</f>
        <v>Ramos Marcos</v>
      </c>
      <c r="O10" s="223"/>
      <c r="P10" s="223"/>
      <c r="Q10" s="229"/>
      <c r="R10" s="228" t="str">
        <f>IF(R9="","",LOOKUP(R9,$W$3:$W$21,$Y$3:$Y$21))</f>
        <v>Vilan Ester</v>
      </c>
      <c r="S10" s="223"/>
      <c r="T10" s="223"/>
      <c r="U10" s="229"/>
      <c r="W10" s="25">
        <v>8</v>
      </c>
      <c r="X10" s="34" t="s">
        <v>348</v>
      </c>
      <c r="Y10" s="34" t="s">
        <v>35</v>
      </c>
      <c r="Z10" s="34" t="s">
        <v>349</v>
      </c>
      <c r="AA10" s="22"/>
    </row>
    <row r="11" spans="1:27" ht="15" customHeight="1">
      <c r="A11" s="53">
        <v>1900</v>
      </c>
      <c r="B11" s="224" t="str">
        <f>IF(B9="","",IF(LOOKUP(B9,$W$3:$W$21,$Z$3:$Z$21)="","---",LOOKUP(B9,$W$3:$W$21,$Z$3:$Z$21)))</f>
        <v>Rotondaro Analia</v>
      </c>
      <c r="C11" s="225"/>
      <c r="D11" s="225"/>
      <c r="E11" s="226"/>
      <c r="F11" s="224" t="str">
        <f>IF(F9="","",IF(LOOKUP(F9,$W$3:$W$21,$Z$3:$Z$21)="","---",LOOKUP(F9,$W$3:$W$21,$Z$3:$Z$21)))</f>
        <v>Braile Belen</v>
      </c>
      <c r="G11" s="225"/>
      <c r="H11" s="225"/>
      <c r="I11" s="226"/>
      <c r="J11" s="224" t="str">
        <f>IF(J9="","",IF(LOOKUP(J9,$W$3:$W$21,$Z$3:$Z$21)="","---",LOOKUP(J9,$W$3:$W$21,$Z$3:$Z$21)))</f>
        <v>Berardoni Emilia</v>
      </c>
      <c r="K11" s="225"/>
      <c r="L11" s="225"/>
      <c r="M11" s="226"/>
      <c r="N11" s="224" t="str">
        <f>IF(N9="","",IF(LOOKUP(N9,$W$3:$W$21,$Z$3:$Z$21)="","---",LOOKUP(N9,$W$3:$W$21,$Z$3:$Z$21)))</f>
        <v>Ramos Marcos</v>
      </c>
      <c r="O11" s="225"/>
      <c r="P11" s="225"/>
      <c r="Q11" s="226"/>
      <c r="R11" s="224" t="str">
        <f>IF(R9="","",IF(LOOKUP(R9,$W$3:$W$21,$Z$3:$Z$21)="","---",LOOKUP(R9,$W$3:$W$21,$Z$3:$Z$21)))</f>
        <v>Vilan Ester</v>
      </c>
      <c r="S11" s="225"/>
      <c r="T11" s="225"/>
      <c r="U11" s="226"/>
      <c r="W11" s="25">
        <v>9</v>
      </c>
      <c r="X11" s="34" t="s">
        <v>350</v>
      </c>
      <c r="Y11" s="34" t="s">
        <v>154</v>
      </c>
      <c r="Z11" s="34" t="s">
        <v>154</v>
      </c>
      <c r="AA11" s="22"/>
    </row>
    <row r="12" spans="1:27" ht="21.75" customHeight="1">
      <c r="A12" s="53">
        <v>1900</v>
      </c>
      <c r="B12" s="29">
        <v>3</v>
      </c>
      <c r="C12" s="231" t="str">
        <f>IF(B12="","",LOOKUP(B12,$W$3:$W$21,$X$3:$X$21))</f>
        <v>Taller De Defin. Institucional</v>
      </c>
      <c r="D12" s="232"/>
      <c r="E12" s="233"/>
      <c r="F12" s="29">
        <v>10</v>
      </c>
      <c r="G12" s="231" t="str">
        <f>IF(F12="","",LOOKUP(F12,$W$3:$W$21,$X$3:$X$21))</f>
        <v>Arte Y Educación</v>
      </c>
      <c r="H12" s="232"/>
      <c r="I12" s="233"/>
      <c r="J12" s="29">
        <v>5</v>
      </c>
      <c r="K12" s="231" t="str">
        <f>IF(J12="","",LOOKUP(J12,$W$3:$W$21,$X$3:$X$21))</f>
        <v>Didáctica General</v>
      </c>
      <c r="L12" s="232"/>
      <c r="M12" s="233"/>
      <c r="N12" s="29">
        <v>2</v>
      </c>
      <c r="O12" s="231" t="str">
        <f>IF(N12="","",LOOKUP(N12,$W$3:$W$21,$X$3:$X$21))</f>
        <v>Taller Pens. Log. Matemático</v>
      </c>
      <c r="P12" s="232"/>
      <c r="Q12" s="233"/>
      <c r="R12" s="29">
        <v>6</v>
      </c>
      <c r="S12" s="231" t="str">
        <f>IF(R12="","",LOOKUP(R12,$W$3:$W$21,$X$3:$X$21))</f>
        <v>Pedagogía</v>
      </c>
      <c r="T12" s="232"/>
      <c r="U12" s="233"/>
      <c r="W12" s="25">
        <v>10</v>
      </c>
      <c r="X12" s="34" t="s">
        <v>351</v>
      </c>
      <c r="Y12" s="34" t="s">
        <v>49</v>
      </c>
      <c r="Z12" s="34" t="s">
        <v>49</v>
      </c>
      <c r="AA12" s="22"/>
    </row>
    <row r="13" spans="1:27" ht="15" customHeight="1">
      <c r="A13" s="53"/>
      <c r="B13" s="228" t="str">
        <f>IF(B12="","",LOOKUP(B12,$W$3:$W$21,$Y$3:$Y$21))</f>
        <v>Rotondaro Analia</v>
      </c>
      <c r="C13" s="223"/>
      <c r="D13" s="223"/>
      <c r="E13" s="229"/>
      <c r="F13" s="228" t="str">
        <f>IF(F12="","",LOOKUP(F12,$W$3:$W$21,$Y$3:$Y$21))</f>
        <v>Braile Belen</v>
      </c>
      <c r="G13" s="223"/>
      <c r="H13" s="223"/>
      <c r="I13" s="229"/>
      <c r="J13" s="228" t="str">
        <f>IF(J12="","",LOOKUP(J12,$W$3:$W$21,$Y$3:$Y$21))</f>
        <v>Berardoni Emilia</v>
      </c>
      <c r="K13" s="223"/>
      <c r="L13" s="223"/>
      <c r="M13" s="229"/>
      <c r="N13" s="228" t="str">
        <f>IF(N12="","",LOOKUP(N12,$W$3:$W$21,$Y$3:$Y$21))</f>
        <v>Ramos Marcos</v>
      </c>
      <c r="O13" s="223"/>
      <c r="P13" s="223"/>
      <c r="Q13" s="229"/>
      <c r="R13" s="228" t="str">
        <f>IF(R12="","",LOOKUP(R12,$W$3:$W$21,$Y$3:$Y$21))</f>
        <v>Vilan Ester</v>
      </c>
      <c r="S13" s="223"/>
      <c r="T13" s="223"/>
      <c r="U13" s="229"/>
      <c r="W13" s="32">
        <v>11</v>
      </c>
      <c r="X13" s="34" t="s">
        <v>352</v>
      </c>
      <c r="Y13" s="34" t="s">
        <v>146</v>
      </c>
      <c r="Z13" s="34" t="s">
        <v>103</v>
      </c>
      <c r="AA13" s="22"/>
    </row>
    <row r="14" spans="1:27" ht="15" customHeight="1">
      <c r="A14" s="53">
        <v>2000</v>
      </c>
      <c r="B14" s="224" t="str">
        <f>IF(B12="","",IF(LOOKUP(B12,$W$3:$W$21,$Z$3:$Z$21)="","---",LOOKUP(B12,$W$3:$W$21,$Z$3:$Z$21)))</f>
        <v>Rotondaro Analia</v>
      </c>
      <c r="C14" s="225"/>
      <c r="D14" s="225"/>
      <c r="E14" s="226"/>
      <c r="F14" s="224" t="str">
        <f>IF(F12="","",IF(LOOKUP(F12,$W$3:$W$21,$Z$3:$Z$21)="","---",LOOKUP(F12,$W$3:$W$21,$Z$3:$Z$21)))</f>
        <v>Braile Belen</v>
      </c>
      <c r="G14" s="225"/>
      <c r="H14" s="225"/>
      <c r="I14" s="226"/>
      <c r="J14" s="224" t="str">
        <f>IF(J12="","",IF(LOOKUP(J12,$W$3:$W$21,$Z$3:$Z$21)="","---",LOOKUP(J12,$W$3:$W$21,$Z$3:$Z$21)))</f>
        <v>Berardoni Emilia</v>
      </c>
      <c r="K14" s="225"/>
      <c r="L14" s="225"/>
      <c r="M14" s="226"/>
      <c r="N14" s="224" t="str">
        <f>IF(N12="","",IF(LOOKUP(N12,$W$3:$W$21,$Z$3:$Z$21)="","---",LOOKUP(N12,$W$3:$W$21,$Z$3:$Z$21)))</f>
        <v>Ramos Marcos</v>
      </c>
      <c r="O14" s="225"/>
      <c r="P14" s="225"/>
      <c r="Q14" s="226"/>
      <c r="R14" s="224" t="str">
        <f>IF(R12="","",IF(LOOKUP(R12,$W$3:$W$21,$Z$3:$Z$21)="","---",LOOKUP(R12,$W$3:$W$21,$Z$3:$Z$21)))</f>
        <v>Vilan Ester</v>
      </c>
      <c r="S14" s="225"/>
      <c r="T14" s="225"/>
      <c r="U14" s="226"/>
      <c r="W14" s="32"/>
      <c r="X14" s="72" t="s">
        <v>353</v>
      </c>
      <c r="Y14" s="34"/>
      <c r="Z14" s="34"/>
      <c r="AA14" s="22"/>
    </row>
    <row r="15" spans="1:27" ht="24" customHeight="1">
      <c r="A15" s="53">
        <v>2010</v>
      </c>
      <c r="B15" s="29">
        <v>9</v>
      </c>
      <c r="C15" s="231" t="str">
        <f>IF(B15="","",LOOKUP(B15,$W$3:$W$21,$X$3:$X$21))</f>
        <v>Corp. Motricidad</v>
      </c>
      <c r="D15" s="232"/>
      <c r="E15" s="233"/>
      <c r="F15" s="29">
        <v>8</v>
      </c>
      <c r="G15" s="231" t="str">
        <f>IF(F15="","",LOOKUP(F15,$W$3:$W$21,$X$3:$X$21))</f>
        <v>Psicol. Des. Aprendizaje I</v>
      </c>
      <c r="H15" s="232"/>
      <c r="I15" s="233"/>
      <c r="J15" s="29">
        <v>4</v>
      </c>
      <c r="K15" s="231" t="str">
        <f>IF(J15="","",LOOKUP(J15,$W$3:$W$21,$X$3:$X$21))</f>
        <v>Filosofía</v>
      </c>
      <c r="L15" s="232"/>
      <c r="M15" s="233"/>
      <c r="N15" s="29">
        <v>1</v>
      </c>
      <c r="O15" s="231" t="str">
        <f>IF(N15="","",LOOKUP(N15,$W$3:$W$21,$X$3:$X$21))</f>
        <v>Taller Lectura Escr. y Oralidad</v>
      </c>
      <c r="P15" s="232"/>
      <c r="Q15" s="233"/>
      <c r="R15" s="29">
        <v>7</v>
      </c>
      <c r="S15" s="231" t="str">
        <f>IF(R15="","",LOOKUP(R15,$W$3:$W$21,$X$3:$X$21))</f>
        <v>Análisis Del Mundo Contemp.</v>
      </c>
      <c r="T15" s="232"/>
      <c r="U15" s="233"/>
      <c r="W15" s="25"/>
      <c r="X15" s="35"/>
      <c r="Y15" s="34"/>
      <c r="Z15" s="34"/>
      <c r="AA15" s="22"/>
    </row>
    <row r="16" spans="1:27" ht="15" customHeight="1">
      <c r="A16" s="54"/>
      <c r="B16" s="228" t="str">
        <f>IF(B15="","",LOOKUP(B15,$W$3:$W$21,$Y$3:$Y$21))</f>
        <v>Vallerino Cecilia</v>
      </c>
      <c r="C16" s="223"/>
      <c r="D16" s="223"/>
      <c r="E16" s="229"/>
      <c r="F16" s="228" t="str">
        <f>IF(F15="","",LOOKUP(F15,$W$3:$W$21,$Y$3:$Y$21))</f>
        <v>Alvarez Alejandra</v>
      </c>
      <c r="G16" s="223"/>
      <c r="H16" s="223"/>
      <c r="I16" s="229"/>
      <c r="J16" s="228" t="str">
        <f>IF(J15="","",LOOKUP(J15,$W$3:$W$21,$Y$3:$Y$21))</f>
        <v>Barbosa Laura</v>
      </c>
      <c r="K16" s="223"/>
      <c r="L16" s="223"/>
      <c r="M16" s="229"/>
      <c r="N16" s="228" t="str">
        <f>IF(N15="","",LOOKUP(N15,$W$3:$W$21,$Y$3:$Y$21))</f>
        <v>Sampedro Barbara</v>
      </c>
      <c r="O16" s="223"/>
      <c r="P16" s="223"/>
      <c r="Q16" s="229"/>
      <c r="R16" s="228" t="str">
        <f>IF(R15="","",LOOKUP(R15,$W$3:$W$21,$Y$3:$Y$21))</f>
        <v>Masci Francisco</v>
      </c>
      <c r="S16" s="223"/>
      <c r="T16" s="223"/>
      <c r="U16" s="229"/>
      <c r="W16" s="25"/>
      <c r="X16" s="35"/>
      <c r="Y16" s="34"/>
      <c r="Z16" s="34"/>
      <c r="AA16" s="22"/>
    </row>
    <row r="17" spans="1:27" ht="15" customHeight="1">
      <c r="A17" s="53">
        <v>2110</v>
      </c>
      <c r="B17" s="224" t="str">
        <f>IF(B15="","",IF(LOOKUP(B15,$W$3:$W$21,$Z$3:$Z$21)="","---",LOOKUP(B15,$W$3:$W$21,$Z$3:$Z$21)))</f>
        <v>Vallerino Cecilia</v>
      </c>
      <c r="C17" s="225"/>
      <c r="D17" s="225"/>
      <c r="E17" s="226"/>
      <c r="F17" s="224" t="str">
        <f>IF(F15="","",IF(LOOKUP(F15,$W$3:$W$21,$Z$3:$Z$21)="","---",LOOKUP(F15,$W$3:$W$21,$Z$3:$Z$21)))</f>
        <v>Berardoni M Emilia</v>
      </c>
      <c r="G17" s="225"/>
      <c r="H17" s="225"/>
      <c r="I17" s="226"/>
      <c r="J17" s="224" t="str">
        <f>IF(J15="","",IF(LOOKUP(J15,$W$3:$W$21,$Z$3:$Z$21)="","---",LOOKUP(J15,$W$3:$W$21,$Z$3:$Z$21)))</f>
        <v>Improvola Maximiliano</v>
      </c>
      <c r="K17" s="225"/>
      <c r="L17" s="225"/>
      <c r="M17" s="226"/>
      <c r="N17" s="224" t="str">
        <f>IF(N15="","",IF(LOOKUP(N15,$W$3:$W$21,$Z$3:$Z$21)="","---",LOOKUP(N15,$W$3:$W$21,$Z$3:$Z$21)))</f>
        <v>Sampedro Barbara</v>
      </c>
      <c r="O17" s="225"/>
      <c r="P17" s="225"/>
      <c r="Q17" s="226"/>
      <c r="R17" s="224" t="str">
        <f>IF(R15="","",IF(LOOKUP(R15,$W$3:$W$21,$Z$3:$Z$21)="","---",LOOKUP(R15,$W$3:$W$21,$Z$3:$Z$21)))</f>
        <v>Masci Francisco</v>
      </c>
      <c r="S17" s="225"/>
      <c r="T17" s="225"/>
      <c r="U17" s="226"/>
      <c r="W17" s="25"/>
      <c r="X17" s="35"/>
      <c r="Y17" s="34"/>
      <c r="Z17" s="34"/>
      <c r="AA17" s="22"/>
    </row>
    <row r="18" spans="1:27" ht="21.75" customHeight="1">
      <c r="A18" s="53">
        <v>2110</v>
      </c>
      <c r="B18" s="29"/>
      <c r="C18" s="231" t="str">
        <f>IF(B18="","",LOOKUP(B18,$W$3:$W$21,$X$3:$X$21))</f>
        <v/>
      </c>
      <c r="D18" s="232"/>
      <c r="E18" s="233"/>
      <c r="F18" s="29">
        <v>8</v>
      </c>
      <c r="G18" s="231" t="str">
        <f>IF(F18="","",LOOKUP(F18,$W$3:$W$21,$X$3:$X$21))</f>
        <v>Psicol. Des. Aprendizaje I</v>
      </c>
      <c r="H18" s="232"/>
      <c r="I18" s="233"/>
      <c r="J18" s="29">
        <v>4</v>
      </c>
      <c r="K18" s="231" t="str">
        <f>IF(J18="","",LOOKUP(J18,$W$3:$W$21,$X$3:$X$21))</f>
        <v>Filosofía</v>
      </c>
      <c r="L18" s="232"/>
      <c r="M18" s="233"/>
      <c r="N18" s="29">
        <v>1</v>
      </c>
      <c r="O18" s="231" t="str">
        <f>IF(N18="","",LOOKUP(N18,$W$3:$W$21,$X$3:$X$21))</f>
        <v>Taller Lectura Escr. y Oralidad</v>
      </c>
      <c r="P18" s="232"/>
      <c r="Q18" s="233"/>
      <c r="R18" s="31"/>
      <c r="S18" s="231" t="str">
        <f>IF(R18="","",LOOKUP(R18,$W$3:$W$21,$X$3:$X$21))</f>
        <v/>
      </c>
      <c r="T18" s="232"/>
      <c r="U18" s="233"/>
      <c r="W18" s="25"/>
      <c r="X18" s="35"/>
      <c r="Y18" s="34"/>
      <c r="Z18" s="34"/>
      <c r="AA18" s="22"/>
    </row>
    <row r="19" spans="1:27" ht="15" customHeight="1">
      <c r="A19" s="54"/>
      <c r="B19" s="228" t="str">
        <f>IF(B18="","",LOOKUP(B18,$W$3:$W$21,$Y$3:$Y$21))</f>
        <v/>
      </c>
      <c r="C19" s="223"/>
      <c r="D19" s="223"/>
      <c r="E19" s="229"/>
      <c r="F19" s="228" t="str">
        <f>IF(F18="","",LOOKUP(F18,$W$3:$W$21,$Y$3:$Y$21))</f>
        <v>Alvarez Alejandra</v>
      </c>
      <c r="G19" s="223"/>
      <c r="H19" s="223"/>
      <c r="I19" s="229"/>
      <c r="J19" s="228" t="str">
        <f>IF(J18="","",LOOKUP(J18,$W$3:$W$21,$Y$3:$Y$21))</f>
        <v>Barbosa Laura</v>
      </c>
      <c r="K19" s="223"/>
      <c r="L19" s="223"/>
      <c r="M19" s="229"/>
      <c r="N19" s="228" t="str">
        <f>IF(N18="","",LOOKUP(N18,$W$3:$W$21,$Y$3:$Y$21))</f>
        <v>Sampedro Barbara</v>
      </c>
      <c r="O19" s="223"/>
      <c r="P19" s="223"/>
      <c r="Q19" s="229"/>
      <c r="R19" s="228" t="str">
        <f>IF(R18="","",LOOKUP(R18,$W$3:$W$21,$Y$3:$Y$21))</f>
        <v/>
      </c>
      <c r="S19" s="223"/>
      <c r="T19" s="223"/>
      <c r="U19" s="229"/>
      <c r="W19" s="25"/>
      <c r="X19" s="46"/>
      <c r="Y19" s="47"/>
      <c r="Z19" s="47"/>
      <c r="AA19" s="22"/>
    </row>
    <row r="20" spans="1:27" ht="15" customHeight="1">
      <c r="A20" s="53">
        <v>2210</v>
      </c>
      <c r="B20" s="224" t="str">
        <f>IF(B18="","",IF(LOOKUP(B18,$W$3:$W$21,$Z$3:$Z$21)="","---",LOOKUP(B18,$W$3:$W$21,$Z$3:$Z$21)))</f>
        <v/>
      </c>
      <c r="C20" s="225"/>
      <c r="D20" s="225"/>
      <c r="E20" s="226"/>
      <c r="F20" s="224" t="str">
        <f>IF(F18="","",IF(LOOKUP(F18,$W$3:$W$21,$Z$3:$Z$21)="","---",LOOKUP(F18,$W$3:$W$21,$Z$3:$Z$21)))</f>
        <v>Berardoni M Emilia</v>
      </c>
      <c r="G20" s="225"/>
      <c r="H20" s="225"/>
      <c r="I20" s="226"/>
      <c r="J20" s="224" t="str">
        <f>IF(J18="","",IF(LOOKUP(J18,$W$3:$W$21,$Z$3:$Z$21)="","---",LOOKUP(J18,$W$3:$W$21,$Z$3:$Z$21)))</f>
        <v>Improvola Maximiliano</v>
      </c>
      <c r="K20" s="225"/>
      <c r="L20" s="225"/>
      <c r="M20" s="226"/>
      <c r="N20" s="224" t="str">
        <f>IF(N18="","",IF(LOOKUP(N18,$W$3:$W$21,$Z$3:$Z$21)="","---",LOOKUP(N18,$W$3:$W$21,$Z$3:$Z$21)))</f>
        <v>Sampedro Barbara</v>
      </c>
      <c r="O20" s="225"/>
      <c r="P20" s="225"/>
      <c r="Q20" s="226"/>
      <c r="R20" s="224" t="str">
        <f>IF(R18="","",IF(LOOKUP(R18,$W$3:$W$21,$Z$3:$Z$21)="","---",LOOKUP(R18,$W$3:$W$21,$Z$3:$Z$21)))</f>
        <v/>
      </c>
      <c r="S20" s="225"/>
      <c r="T20" s="225"/>
      <c r="U20" s="226"/>
      <c r="W20" s="25"/>
      <c r="X20" s="46"/>
      <c r="Y20" s="47"/>
      <c r="Z20" s="47"/>
      <c r="AA20" s="22"/>
    </row>
    <row r="21" spans="1:27" ht="15" customHeight="1">
      <c r="B21" s="48"/>
      <c r="C21" s="48"/>
      <c r="D21" s="48"/>
      <c r="E21" s="49"/>
      <c r="F21" s="49"/>
      <c r="G21" s="49"/>
      <c r="H21" s="49"/>
      <c r="I21" s="49"/>
      <c r="J21" s="49"/>
      <c r="K21" s="49"/>
      <c r="L21" s="49"/>
      <c r="M21" s="49"/>
      <c r="N21" s="49"/>
      <c r="O21" s="49"/>
      <c r="P21" s="49"/>
      <c r="Q21" s="50"/>
      <c r="R21" s="50"/>
      <c r="S21" s="50"/>
      <c r="T21" s="50"/>
      <c r="U21" s="50"/>
      <c r="W21" s="25"/>
      <c r="X21" s="46"/>
      <c r="Y21" s="47"/>
      <c r="Z21" s="47"/>
      <c r="AA21" s="22"/>
    </row>
    <row r="22" spans="1:27" ht="12.75" customHeight="1"/>
    <row r="23" spans="1:27" ht="12.75" customHeight="1"/>
    <row r="24" spans="1:27" ht="12.75" customHeight="1"/>
    <row r="25" spans="1:27" ht="12.75" customHeight="1"/>
    <row r="26" spans="1:27" ht="12.75" customHeight="1"/>
    <row r="27" spans="1:27" ht="12.75" customHeight="1"/>
    <row r="28" spans="1:27" ht="12.75" customHeight="1"/>
    <row r="29" spans="1:27" ht="12.75" customHeight="1"/>
    <row r="30" spans="1:27" ht="12.75" customHeight="1"/>
    <row r="31" spans="1:27" ht="12.75" customHeight="1"/>
    <row r="32" spans="1:27"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row r="186" ht="12.75"/>
    <row r="187" ht="12.75"/>
    <row r="188" ht="12.75"/>
    <row r="189" ht="12.75"/>
    <row r="190" ht="12.75"/>
    <row r="191" ht="12.75"/>
    <row r="192" ht="12.75"/>
    <row r="193" ht="12.75"/>
    <row r="194" ht="12.75"/>
    <row r="195" ht="12.75"/>
    <row r="196" ht="12.75"/>
    <row r="197" ht="12.75"/>
    <row r="198" ht="12.75"/>
    <row r="199" ht="12.75"/>
    <row r="200" ht="12.75"/>
    <row r="201" ht="12.75"/>
    <row r="202" ht="12.75"/>
    <row r="203" ht="12.75"/>
    <row r="204" ht="12.75"/>
    <row r="205" ht="12.75"/>
    <row r="206" ht="12.75"/>
    <row r="207" ht="12.75"/>
    <row r="208" ht="12.75"/>
    <row r="209" ht="12.75"/>
    <row r="210" ht="12.75"/>
    <row r="211" ht="12.75"/>
    <row r="212" ht="12.75"/>
    <row r="213" ht="12.75"/>
    <row r="214" ht="12.75"/>
    <row r="215" ht="12.75"/>
    <row r="216" ht="12.75"/>
    <row r="217" ht="12.75"/>
    <row r="218" ht="12.75"/>
    <row r="219" ht="12.75"/>
    <row r="220" ht="12.75"/>
    <row r="221" ht="12.75"/>
    <row r="222" ht="12.75"/>
    <row r="223" ht="12.75"/>
    <row r="224" ht="12.75"/>
    <row r="225" ht="12.75"/>
    <row r="226" ht="12.75"/>
    <row r="227" ht="12.75"/>
    <row r="228" ht="12.75"/>
    <row r="229" ht="12.75"/>
    <row r="230" ht="12.75"/>
    <row r="231" ht="12.75"/>
    <row r="232" ht="12.75"/>
    <row r="233" ht="12.75"/>
    <row r="234" ht="12.75"/>
    <row r="235" ht="12.75"/>
    <row r="236" ht="12.75"/>
    <row r="237" ht="12.75"/>
    <row r="238" ht="12.75"/>
    <row r="239" ht="12.75"/>
    <row r="240" ht="12.75"/>
    <row r="241" ht="12.75"/>
    <row r="242" ht="12.75"/>
    <row r="243" ht="12.75"/>
    <row r="244" ht="12.75"/>
    <row r="245" ht="12.75"/>
    <row r="246" ht="12.75"/>
    <row r="247" ht="12.75"/>
    <row r="248" ht="12.75"/>
    <row r="249" ht="12.75"/>
    <row r="250" ht="12.75"/>
    <row r="251" ht="12.75"/>
    <row r="252" ht="12.75"/>
    <row r="253" ht="12.75"/>
    <row r="254" ht="12.75"/>
    <row r="255" ht="12.75"/>
    <row r="256" ht="12.75"/>
    <row r="257" ht="12.75"/>
    <row r="258" ht="12.75"/>
    <row r="259" ht="12.75"/>
    <row r="260" ht="12.75"/>
    <row r="261" ht="12.75"/>
    <row r="262" ht="12.75"/>
    <row r="263" ht="12.75"/>
    <row r="264" ht="12.75"/>
    <row r="265" ht="12.75"/>
    <row r="266" ht="12.75"/>
    <row r="267" ht="12.75"/>
    <row r="268" ht="12.75"/>
    <row r="269" ht="12.75"/>
    <row r="270" ht="12.75"/>
    <row r="271" ht="12.75"/>
    <row r="272" ht="12.75"/>
    <row r="273" ht="12.75"/>
    <row r="274" ht="12.75"/>
    <row r="275" ht="12.75"/>
    <row r="276" ht="12.75"/>
    <row r="277" ht="12.75"/>
    <row r="278" ht="12.75"/>
    <row r="279" ht="12.75"/>
    <row r="280" ht="12.75"/>
    <row r="281" ht="12.75"/>
    <row r="282" ht="12.75"/>
    <row r="283" ht="12.75"/>
    <row r="284" ht="12.75"/>
    <row r="285" ht="12.75"/>
    <row r="286" ht="12.75"/>
    <row r="287" ht="12.75"/>
    <row r="288" ht="12.75"/>
    <row r="289" ht="12.75"/>
    <row r="290" ht="12.75"/>
    <row r="291" ht="12.75"/>
    <row r="292" ht="12.75"/>
    <row r="293" ht="12.75"/>
    <row r="294" ht="12.75"/>
    <row r="295" ht="12.75"/>
    <row r="296" ht="12.75"/>
    <row r="297" ht="12.75"/>
    <row r="298" ht="12.75"/>
    <row r="299" ht="12.75"/>
    <row r="300" ht="12.75"/>
    <row r="301" ht="12.75"/>
    <row r="302" ht="12.75"/>
    <row r="303" ht="12.75"/>
    <row r="304" ht="12.75"/>
    <row r="305" ht="12.75"/>
    <row r="306" ht="12.75"/>
    <row r="307" ht="12.75"/>
    <row r="308" ht="12.75"/>
    <row r="309" ht="12.75"/>
    <row r="310" ht="12.75"/>
    <row r="311" ht="12.75"/>
    <row r="312" ht="12.75"/>
    <row r="313" ht="12.75"/>
    <row r="314" ht="12.75"/>
    <row r="315" ht="12.75"/>
    <row r="316" ht="12.75"/>
    <row r="317" ht="12.75"/>
    <row r="318" ht="12.75"/>
    <row r="319" ht="12.75"/>
    <row r="320" ht="12.75"/>
    <row r="321" ht="12.75"/>
    <row r="322" ht="12.75"/>
    <row r="323" ht="12.75"/>
    <row r="324" ht="12.75"/>
    <row r="325" ht="12.75"/>
    <row r="326" ht="12.75"/>
    <row r="327" ht="12.75"/>
    <row r="328" ht="12.75"/>
    <row r="329" ht="12.75"/>
    <row r="330" ht="12.75"/>
    <row r="331" ht="12.75"/>
    <row r="332" ht="12.75"/>
    <row r="333" ht="12.75"/>
    <row r="334" ht="12.75"/>
    <row r="335" ht="12.75"/>
    <row r="336" ht="12.75"/>
    <row r="337" ht="12.75"/>
    <row r="338" ht="12.75"/>
    <row r="339" ht="12.75"/>
    <row r="340" ht="12.75"/>
    <row r="341" ht="12.75"/>
    <row r="342" ht="12.75"/>
    <row r="343" ht="12.75"/>
    <row r="344" ht="12.75"/>
    <row r="345" ht="12.75"/>
    <row r="346" ht="12.75"/>
    <row r="347" ht="12.75"/>
    <row r="348" ht="12.75"/>
    <row r="349" ht="12.75"/>
    <row r="350" ht="12.75"/>
    <row r="351" ht="12.75"/>
    <row r="352" ht="12.75"/>
    <row r="353" ht="12.75"/>
    <row r="354" ht="12.75"/>
    <row r="355" ht="12.75"/>
    <row r="356" ht="12.75"/>
    <row r="357" ht="12.75"/>
    <row r="358" ht="12.75"/>
    <row r="359" ht="12.75"/>
    <row r="360" ht="12.75"/>
    <row r="361" ht="12.75"/>
    <row r="362" ht="12.75"/>
    <row r="363" ht="12.75"/>
    <row r="364" ht="12.75"/>
    <row r="365" ht="12.75"/>
    <row r="366" ht="12.75"/>
    <row r="367" ht="12.75"/>
    <row r="368" ht="12.75"/>
    <row r="369" ht="12.75"/>
    <row r="370" ht="12.75"/>
    <row r="371" ht="12.75"/>
    <row r="372" ht="12.75"/>
    <row r="373" ht="12.75"/>
    <row r="374" ht="12.75"/>
    <row r="375" ht="12.75"/>
    <row r="376" ht="12.75"/>
    <row r="377" ht="12.75"/>
    <row r="378" ht="12.75"/>
    <row r="379" ht="12.75"/>
    <row r="380" ht="12.75"/>
    <row r="381" ht="12.75"/>
    <row r="382" ht="12.75"/>
    <row r="383" ht="12.75"/>
    <row r="384" ht="12.75"/>
    <row r="385" ht="12.75"/>
    <row r="386" ht="12.75"/>
    <row r="387" ht="12.75"/>
    <row r="388" ht="12.75"/>
    <row r="389" ht="12.75"/>
    <row r="390" ht="12.75"/>
    <row r="391" ht="12.75"/>
    <row r="392" ht="12.75"/>
    <row r="393" ht="12.75"/>
    <row r="394" ht="12.75"/>
    <row r="395" ht="12.75"/>
    <row r="396" ht="12.75"/>
    <row r="397" ht="12.75"/>
    <row r="398" ht="12.75"/>
    <row r="399" ht="12.75"/>
    <row r="400" ht="12.75"/>
    <row r="401" ht="12.75"/>
    <row r="402" ht="12.75"/>
    <row r="403" ht="12.75"/>
    <row r="404" ht="12.75"/>
    <row r="405" ht="12.75"/>
    <row r="406" ht="12.75"/>
    <row r="407" ht="12.75"/>
    <row r="408" ht="12.75"/>
    <row r="409" ht="12.75"/>
    <row r="410" ht="12.75"/>
    <row r="411" ht="12.75"/>
    <row r="412" ht="12.75"/>
    <row r="413" ht="12.75"/>
    <row r="414" ht="12.75"/>
    <row r="415" ht="12.75"/>
    <row r="416" ht="12.75"/>
    <row r="417" ht="12.75"/>
    <row r="418" ht="12.75"/>
    <row r="419" ht="12.75"/>
    <row r="420" ht="12.75"/>
    <row r="421" ht="12.75"/>
    <row r="422" ht="12.75"/>
    <row r="423" ht="12.75"/>
    <row r="424" ht="12.75"/>
    <row r="425" ht="12.75"/>
    <row r="426" ht="12.75"/>
    <row r="427" ht="12.75"/>
    <row r="428" ht="12.75"/>
    <row r="429" ht="12.75"/>
    <row r="430" ht="12.75"/>
    <row r="431" ht="12.75"/>
    <row r="432" ht="12.75"/>
    <row r="433" ht="12.75"/>
    <row r="434" ht="12.75"/>
    <row r="435" ht="12.75"/>
    <row r="436" ht="12.75"/>
    <row r="437" ht="12.75"/>
    <row r="438" ht="12.75"/>
    <row r="439" ht="12.75"/>
    <row r="440" ht="12.75"/>
    <row r="441" ht="12.75"/>
    <row r="442" ht="12.75"/>
    <row r="443" ht="12.75"/>
    <row r="444" ht="12.75"/>
    <row r="445" ht="12.75"/>
    <row r="446" ht="12.75"/>
    <row r="447" ht="12.75"/>
    <row r="448" ht="12.75"/>
    <row r="449" ht="12.75"/>
    <row r="450" ht="12.75"/>
    <row r="451" ht="12.75"/>
    <row r="452" ht="12.75"/>
    <row r="453" ht="12.75"/>
    <row r="454" ht="12.75"/>
    <row r="455" ht="12.75"/>
    <row r="456" ht="12.75"/>
    <row r="457" ht="12.75"/>
    <row r="458" ht="12.75"/>
    <row r="459" ht="12.75"/>
    <row r="460" ht="12.75"/>
    <row r="461" ht="12.75"/>
    <row r="462" ht="12.75"/>
    <row r="463" ht="12.75"/>
    <row r="464" ht="12.75"/>
    <row r="465" ht="12.75"/>
    <row r="466" ht="12.75"/>
    <row r="467" ht="12.75"/>
    <row r="468" ht="12.75"/>
    <row r="469" ht="12.75"/>
    <row r="470" ht="12.75"/>
    <row r="471" ht="12.75"/>
    <row r="472" ht="12.75"/>
    <row r="473" ht="12.75"/>
    <row r="474" ht="12.75"/>
    <row r="475" ht="12.75"/>
    <row r="476" ht="12.75"/>
    <row r="477" ht="12.75"/>
    <row r="478" ht="12.75"/>
    <row r="479" ht="12.75"/>
    <row r="480" ht="12.75"/>
    <row r="481" ht="12.75"/>
    <row r="482" ht="12.75"/>
    <row r="483" ht="12.75"/>
    <row r="484" ht="12.75"/>
    <row r="485" ht="12.75"/>
    <row r="486" ht="12.75"/>
    <row r="487" ht="12.75"/>
    <row r="488" ht="12.75"/>
    <row r="489" ht="12.75"/>
    <row r="490" ht="12.75"/>
    <row r="491" ht="12.75"/>
    <row r="492" ht="12.75"/>
    <row r="493" ht="12.75"/>
    <row r="494" ht="12.75"/>
    <row r="495" ht="12.75"/>
    <row r="496" ht="12.75"/>
    <row r="497" ht="12.75"/>
    <row r="498" ht="12.75"/>
    <row r="499" ht="12.75"/>
    <row r="500" ht="12.75"/>
    <row r="501" ht="12.75"/>
    <row r="502" ht="12.75"/>
    <row r="503" ht="12.75"/>
    <row r="504" ht="12.75"/>
    <row r="505" ht="12.75"/>
    <row r="506" ht="12.75"/>
    <row r="507" ht="12.75"/>
    <row r="508" ht="12.75"/>
    <row r="509" ht="12.75"/>
    <row r="510" ht="12.75"/>
    <row r="511" ht="12.75"/>
    <row r="512" ht="12.75"/>
    <row r="513" ht="12.75"/>
    <row r="514" ht="12.75"/>
    <row r="515" ht="12.75"/>
    <row r="516" ht="12.75"/>
    <row r="517" ht="12.75"/>
    <row r="518" ht="12.75"/>
    <row r="519" ht="12.75"/>
    <row r="520" ht="12.75"/>
    <row r="521" ht="12.75"/>
    <row r="522" ht="12.75"/>
    <row r="523" ht="12.75"/>
    <row r="524" ht="12.75"/>
    <row r="525" ht="12.75"/>
    <row r="526" ht="12.75"/>
    <row r="527" ht="12.75"/>
    <row r="528" ht="12.75"/>
    <row r="529" ht="12.75"/>
    <row r="530" ht="12.75"/>
    <row r="531" ht="12.75"/>
    <row r="532" ht="12.75"/>
    <row r="533" ht="12.75"/>
    <row r="534" ht="12.75"/>
    <row r="535" ht="12.75"/>
    <row r="536" ht="12.75"/>
    <row r="537" ht="12.75"/>
    <row r="538" ht="12.75"/>
    <row r="539" ht="12.75"/>
    <row r="540" ht="12.75"/>
    <row r="541" ht="12.75"/>
    <row r="542" ht="12.75"/>
    <row r="543" ht="12.75"/>
    <row r="544" ht="12.75"/>
    <row r="545" ht="12.75"/>
    <row r="546" ht="12.75"/>
    <row r="547" ht="12.75"/>
    <row r="548" ht="12.75"/>
    <row r="549" ht="12.75"/>
    <row r="550" ht="12.75"/>
    <row r="551" ht="12.75"/>
    <row r="552" ht="12.75"/>
    <row r="553" ht="12.75"/>
    <row r="554" ht="12.75"/>
    <row r="555" ht="12.75"/>
    <row r="556" ht="12.75"/>
    <row r="557" ht="12.75"/>
    <row r="558" ht="12.75"/>
    <row r="559" ht="12.75"/>
    <row r="560" ht="12.75"/>
    <row r="561" ht="12.75"/>
    <row r="562" ht="12.75"/>
    <row r="563" ht="12.75"/>
    <row r="564" ht="12.75"/>
    <row r="565" ht="12.75"/>
    <row r="566" ht="12.75"/>
    <row r="567" ht="12.75"/>
    <row r="568" ht="12.75"/>
    <row r="569" ht="12.75"/>
    <row r="570" ht="12.75"/>
    <row r="571" ht="12.75"/>
    <row r="572" ht="12.75"/>
    <row r="573" ht="12.75"/>
    <row r="574" ht="12.75"/>
    <row r="575" ht="12.75"/>
    <row r="576" ht="12.75"/>
    <row r="577" ht="12.75"/>
    <row r="578" ht="12.75"/>
    <row r="579" ht="12.75"/>
    <row r="580" ht="12.75"/>
    <row r="581" ht="12.75"/>
    <row r="582" ht="12.75"/>
    <row r="583" ht="12.75"/>
    <row r="584" ht="12.75"/>
    <row r="585" ht="12.75"/>
    <row r="586" ht="12.75"/>
    <row r="587" ht="12.75"/>
    <row r="588" ht="12.75"/>
    <row r="589" ht="12.75"/>
    <row r="590" ht="12.75"/>
    <row r="591" ht="12.75"/>
    <row r="592" ht="12.75"/>
    <row r="593" ht="12.75"/>
    <row r="594" ht="12.75"/>
    <row r="595" ht="12.75"/>
    <row r="596" ht="12.75"/>
    <row r="597" ht="12.75"/>
    <row r="598" ht="12.75"/>
    <row r="599" ht="12.75"/>
    <row r="600" ht="12.75"/>
    <row r="601" ht="12.75"/>
    <row r="602" ht="12.75"/>
    <row r="603" ht="12.75"/>
    <row r="604" ht="12.75"/>
    <row r="605" ht="12.75"/>
    <row r="606" ht="12.75"/>
    <row r="607" ht="12.75"/>
    <row r="608" ht="12.75"/>
    <row r="609" ht="12.75"/>
    <row r="610" ht="12.75"/>
    <row r="611" ht="12.75"/>
    <row r="612" ht="12.75"/>
    <row r="613" ht="12.75"/>
    <row r="614" ht="12.75"/>
    <row r="615" ht="12.75"/>
    <row r="616" ht="12.75"/>
    <row r="617" ht="12.75"/>
    <row r="618" ht="12.75"/>
    <row r="619" ht="12.75"/>
    <row r="620" ht="12.75"/>
    <row r="621" ht="12.75"/>
    <row r="622" ht="12.75"/>
    <row r="623" ht="12.75"/>
    <row r="624" ht="12.75"/>
    <row r="625" ht="12.75"/>
    <row r="626" ht="12.75"/>
    <row r="627" ht="12.75"/>
    <row r="628" ht="12.75"/>
    <row r="629" ht="12.75"/>
    <row r="630" ht="12.75"/>
    <row r="631" ht="12.75"/>
    <row r="632" ht="12.75"/>
    <row r="633" ht="12.75"/>
    <row r="634" ht="12.75"/>
    <row r="635" ht="12.75"/>
    <row r="636" ht="12.75"/>
    <row r="637" ht="12.75"/>
    <row r="638" ht="12.75"/>
    <row r="639" ht="12.75"/>
    <row r="640" ht="12.75"/>
    <row r="641" ht="12.75"/>
    <row r="642" ht="12.75"/>
    <row r="643" ht="12.75"/>
    <row r="644" ht="12.75"/>
    <row r="645" ht="12.75"/>
    <row r="646" ht="12.75"/>
    <row r="647" ht="12.75"/>
    <row r="648" ht="12.75"/>
    <row r="649" ht="12.75"/>
    <row r="650" ht="12.75"/>
    <row r="651" ht="12.75"/>
    <row r="652" ht="12.75"/>
    <row r="653" ht="12.75"/>
    <row r="654" ht="12.75"/>
    <row r="655" ht="12.75"/>
    <row r="656" ht="12.75"/>
    <row r="657" ht="12.75"/>
    <row r="658" ht="12.75"/>
    <row r="659" ht="12.75"/>
    <row r="660" ht="12.75"/>
    <row r="661" ht="12.75"/>
    <row r="662" ht="12.75"/>
    <row r="663" ht="12.75"/>
    <row r="664" ht="12.75"/>
    <row r="665" ht="12.75"/>
    <row r="666" ht="12.75"/>
    <row r="667" ht="12.75"/>
    <row r="668" ht="12.75"/>
    <row r="669" ht="12.75"/>
    <row r="670" ht="12.75"/>
    <row r="671" ht="12.75"/>
    <row r="672" ht="12.75"/>
    <row r="673" ht="12.75"/>
    <row r="674" ht="12.75"/>
    <row r="675" ht="12.75"/>
    <row r="676" ht="12.75"/>
    <row r="677" ht="12.75"/>
    <row r="678" ht="12.75"/>
    <row r="679" ht="12.75"/>
    <row r="680" ht="12.75"/>
    <row r="681" ht="12.75"/>
    <row r="682" ht="12.75"/>
    <row r="683" ht="12.75"/>
    <row r="684" ht="12.75"/>
    <row r="685" ht="12.75"/>
    <row r="686" ht="12.75"/>
    <row r="687" ht="12.75"/>
    <row r="688" ht="12.75"/>
    <row r="689" ht="12.75"/>
    <row r="690" ht="12.75"/>
    <row r="691" ht="12.75"/>
    <row r="692" ht="12.75"/>
    <row r="693" ht="12.75"/>
    <row r="694" ht="12.75"/>
    <row r="695" ht="12.75"/>
    <row r="696" ht="12.75"/>
    <row r="697" ht="12.75"/>
    <row r="698" ht="12.75"/>
    <row r="699" ht="12.75"/>
    <row r="700" ht="12.75"/>
    <row r="701" ht="12.75"/>
    <row r="702" ht="12.75"/>
    <row r="703" ht="12.75"/>
    <row r="704" ht="12.75"/>
    <row r="705" ht="12.75"/>
    <row r="706" ht="12.75"/>
    <row r="707" ht="12.75"/>
    <row r="708" ht="12.75"/>
    <row r="709" ht="12.75"/>
    <row r="710" ht="12.75"/>
    <row r="711" ht="12.75"/>
    <row r="712" ht="12.75"/>
    <row r="713" ht="12.75"/>
    <row r="714" ht="12.75"/>
    <row r="715" ht="12.75"/>
    <row r="716" ht="12.75"/>
    <row r="717" ht="12.75"/>
    <row r="718" ht="12.75"/>
    <row r="719" ht="12.75"/>
    <row r="720" ht="12.75"/>
    <row r="721" ht="12.75"/>
    <row r="722" ht="12.75"/>
    <row r="723" ht="12.75"/>
    <row r="724" ht="12.75"/>
    <row r="725" ht="12.75"/>
    <row r="726" ht="12.75"/>
    <row r="727" ht="12.75"/>
    <row r="728" ht="12.75"/>
    <row r="729" ht="12.75"/>
    <row r="730" ht="12.75"/>
    <row r="731" ht="12.75"/>
    <row r="732" ht="12.75"/>
    <row r="733" ht="12.75"/>
    <row r="734" ht="12.75"/>
    <row r="735" ht="12.75"/>
    <row r="736" ht="12.75"/>
    <row r="737" ht="12.75"/>
    <row r="738" ht="12.75"/>
    <row r="739" ht="12.75"/>
    <row r="740" ht="12.75"/>
    <row r="741" ht="12.75"/>
    <row r="742" ht="12.75"/>
    <row r="743" ht="12.75"/>
    <row r="744" ht="12.75"/>
    <row r="745" ht="12.75"/>
    <row r="746" ht="12.75"/>
    <row r="747" ht="12.75"/>
    <row r="748" ht="12.75"/>
    <row r="749" ht="12.75"/>
    <row r="750" ht="12.75"/>
    <row r="751" ht="12.75"/>
    <row r="752" ht="12.75"/>
    <row r="753" ht="12.75"/>
    <row r="754" ht="12.75"/>
    <row r="755" ht="12.75"/>
    <row r="756" ht="12.75"/>
    <row r="757" ht="12.75"/>
    <row r="758" ht="12.75"/>
    <row r="759" ht="12.75"/>
    <row r="760" ht="12.75"/>
    <row r="761" ht="12.75"/>
    <row r="762" ht="12.75"/>
    <row r="763" ht="12.75"/>
    <row r="764" ht="12.75"/>
    <row r="765" ht="12.75"/>
    <row r="766" ht="12.75"/>
    <row r="767" ht="12.75"/>
    <row r="768" ht="12.75"/>
    <row r="769" ht="12.75"/>
    <row r="770" ht="12.75"/>
    <row r="771" ht="12.75"/>
    <row r="772" ht="12.75"/>
    <row r="773" ht="12.75"/>
    <row r="774" ht="12.75"/>
    <row r="775" ht="12.75"/>
    <row r="776" ht="12.75"/>
    <row r="777" ht="12.75"/>
    <row r="778" ht="12.75"/>
    <row r="779" ht="12.75"/>
    <row r="780" ht="12.75"/>
    <row r="781" ht="12.75"/>
    <row r="782" ht="12.75"/>
    <row r="783" ht="12.75"/>
    <row r="784" ht="12.75"/>
    <row r="785" ht="12.75"/>
    <row r="786" ht="12.75"/>
    <row r="787" ht="12.75"/>
    <row r="788" ht="12.75"/>
    <row r="789" ht="12.75"/>
    <row r="790" ht="12.75"/>
    <row r="791" ht="12.75"/>
    <row r="792" ht="12.75"/>
    <row r="793" ht="12.75"/>
    <row r="794" ht="12.75"/>
    <row r="795" ht="12.75"/>
    <row r="796" ht="12.75"/>
    <row r="797" ht="12.75"/>
    <row r="798" ht="12.75"/>
    <row r="799" ht="12.75"/>
    <row r="800" ht="12.75"/>
    <row r="801" ht="12.75"/>
    <row r="802" ht="12.75"/>
    <row r="803" ht="12.75"/>
    <row r="804" ht="12.75"/>
    <row r="805" ht="12.75"/>
    <row r="806" ht="12.75"/>
    <row r="807" ht="12.75"/>
    <row r="808" ht="12.75"/>
    <row r="809" ht="12.75"/>
    <row r="810" ht="12.75"/>
    <row r="811" ht="12.75"/>
    <row r="812" ht="12.75"/>
    <row r="813" ht="12.75"/>
    <row r="814" ht="12.75"/>
    <row r="815" ht="12.75"/>
    <row r="816" ht="12.75"/>
    <row r="817" ht="12.75"/>
    <row r="818" ht="12.75"/>
    <row r="819" ht="12.75"/>
    <row r="820" ht="12.75"/>
    <row r="821" ht="12.75"/>
    <row r="822" ht="12.75"/>
    <row r="823" ht="12.75"/>
    <row r="824" ht="12.75"/>
    <row r="825" ht="12.75"/>
    <row r="826" ht="12.75"/>
    <row r="827" ht="12.75"/>
    <row r="828" ht="12.75"/>
    <row r="829" ht="12.75"/>
    <row r="830" ht="12.75"/>
    <row r="831" ht="12.75"/>
    <row r="832" ht="12.75"/>
    <row r="833" ht="12.75"/>
    <row r="834" ht="12.75"/>
    <row r="835" ht="12.75"/>
    <row r="836" ht="12.75"/>
    <row r="837" ht="12.75"/>
    <row r="838" ht="12.75"/>
    <row r="839" ht="12.75"/>
    <row r="840" ht="12.75"/>
    <row r="841" ht="12.75"/>
    <row r="842" ht="12.75"/>
    <row r="843" ht="12.75"/>
    <row r="844" ht="12.75"/>
    <row r="845" ht="12.75"/>
    <row r="846" ht="12.75"/>
    <row r="847" ht="12.75"/>
    <row r="848" ht="12.75"/>
    <row r="849" ht="12.75"/>
    <row r="850" ht="12.75"/>
    <row r="851" ht="12.75"/>
    <row r="852" ht="12.75"/>
    <row r="853" ht="12.75"/>
    <row r="854" ht="12.75"/>
    <row r="855" ht="12.75"/>
    <row r="856" ht="12.75"/>
    <row r="857" ht="12.75"/>
    <row r="858" ht="12.75"/>
    <row r="859" ht="12.75"/>
    <row r="860" ht="12.75"/>
    <row r="861" ht="12.75"/>
    <row r="862" ht="12.75"/>
    <row r="863" ht="12.75"/>
    <row r="864" ht="12.75"/>
    <row r="865" ht="12.75"/>
    <row r="866" ht="12.75"/>
    <row r="867" ht="12.75"/>
    <row r="868" ht="12.75"/>
    <row r="869" ht="12.75"/>
    <row r="870" ht="12.75"/>
    <row r="871" ht="12.75"/>
    <row r="872" ht="12.75"/>
    <row r="873" ht="12.75"/>
    <row r="874" ht="12.75"/>
    <row r="875" ht="12.75"/>
    <row r="876" ht="12.75"/>
    <row r="877" ht="12.75"/>
    <row r="878" ht="12.75"/>
    <row r="879" ht="12.75"/>
    <row r="880" ht="12.75"/>
    <row r="881" ht="12.75"/>
    <row r="882" ht="12.75"/>
    <row r="883" ht="12.75"/>
    <row r="884" ht="12.75"/>
    <row r="885" ht="12.75"/>
    <row r="886" ht="12.75"/>
    <row r="887" ht="12.75"/>
    <row r="888" ht="12.75"/>
    <row r="889" ht="12.75"/>
    <row r="890" ht="12.75"/>
    <row r="891" ht="12.75"/>
    <row r="892" ht="12.75"/>
    <row r="893" ht="12.75"/>
    <row r="894" ht="12.75"/>
    <row r="895" ht="12.75"/>
    <row r="896" ht="12.75"/>
    <row r="897" ht="12.75"/>
    <row r="898" ht="12.75"/>
    <row r="899" ht="12.75"/>
    <row r="900" ht="12.75"/>
    <row r="901" ht="12.75"/>
    <row r="902" ht="12.75"/>
    <row r="903" ht="12.75"/>
    <row r="904" ht="12.75"/>
    <row r="905" ht="12.75"/>
    <row r="906" ht="12.75"/>
    <row r="907" ht="12.75"/>
    <row r="908" ht="12.75"/>
    <row r="909" ht="12.75"/>
    <row r="910" ht="12.75"/>
    <row r="911" ht="12.75"/>
    <row r="912" ht="12.75"/>
    <row r="913" ht="12.75"/>
    <row r="914" ht="12.75"/>
    <row r="915" ht="12.75"/>
    <row r="916" ht="12.75"/>
    <row r="917" ht="12.75"/>
    <row r="918" ht="12.75"/>
    <row r="919" ht="12.75"/>
    <row r="920" ht="12.75"/>
    <row r="921" ht="12.75"/>
    <row r="922" ht="12.75"/>
    <row r="923" ht="12.75"/>
    <row r="924" ht="12.75"/>
    <row r="925" ht="12.75"/>
    <row r="926" ht="12.75"/>
    <row r="927" ht="12.75"/>
    <row r="928" ht="12.75"/>
    <row r="929" ht="12.75"/>
    <row r="930" ht="12.75"/>
    <row r="931" ht="12.75"/>
    <row r="932" ht="12.75"/>
    <row r="933" ht="12.75"/>
    <row r="934" ht="12.75"/>
    <row r="935" ht="12.75"/>
    <row r="936" ht="12.75"/>
    <row r="937" ht="12.75"/>
    <row r="938" ht="12.75"/>
    <row r="939" ht="12.75"/>
    <row r="940" ht="12.75"/>
    <row r="941" ht="12.75"/>
    <row r="942" ht="12.75"/>
    <row r="943" ht="12.75"/>
    <row r="944" ht="12.75"/>
  </sheetData>
  <mergeCells count="96">
    <mergeCell ref="O9:Q9"/>
    <mergeCell ref="N10:Q10"/>
    <mergeCell ref="R10:U10"/>
    <mergeCell ref="N11:Q11"/>
    <mergeCell ref="R11:U11"/>
    <mergeCell ref="S9:U9"/>
    <mergeCell ref="C9:E9"/>
    <mergeCell ref="B10:E10"/>
    <mergeCell ref="F10:I10"/>
    <mergeCell ref="J10:M10"/>
    <mergeCell ref="B11:E11"/>
    <mergeCell ref="F11:I11"/>
    <mergeCell ref="J11:M11"/>
    <mergeCell ref="G9:I9"/>
    <mergeCell ref="K9:M9"/>
    <mergeCell ref="O15:Q15"/>
    <mergeCell ref="S15:U15"/>
    <mergeCell ref="J13:M13"/>
    <mergeCell ref="N13:Q13"/>
    <mergeCell ref="C12:E12"/>
    <mergeCell ref="G12:I12"/>
    <mergeCell ref="K12:M12"/>
    <mergeCell ref="O12:Q12"/>
    <mergeCell ref="B13:E13"/>
    <mergeCell ref="N14:Q14"/>
    <mergeCell ref="R14:U14"/>
    <mergeCell ref="S12:U12"/>
    <mergeCell ref="F13:I13"/>
    <mergeCell ref="R13:U13"/>
    <mergeCell ref="B17:E17"/>
    <mergeCell ref="F17:I17"/>
    <mergeCell ref="J17:M17"/>
    <mergeCell ref="N17:Q17"/>
    <mergeCell ref="R17:U17"/>
    <mergeCell ref="N20:Q20"/>
    <mergeCell ref="R20:U20"/>
    <mergeCell ref="C18:E18"/>
    <mergeCell ref="B19:E19"/>
    <mergeCell ref="F19:I19"/>
    <mergeCell ref="J19:M19"/>
    <mergeCell ref="B20:E20"/>
    <mergeCell ref="F20:I20"/>
    <mergeCell ref="J20:M20"/>
    <mergeCell ref="G18:I18"/>
    <mergeCell ref="S18:U18"/>
    <mergeCell ref="K18:M18"/>
    <mergeCell ref="O18:Q18"/>
    <mergeCell ref="N19:Q19"/>
    <mergeCell ref="R19:U19"/>
    <mergeCell ref="O3:Q3"/>
    <mergeCell ref="S3:U3"/>
    <mergeCell ref="R4:U4"/>
    <mergeCell ref="R5:U5"/>
    <mergeCell ref="O6:Q6"/>
    <mergeCell ref="S6:U6"/>
    <mergeCell ref="N4:Q4"/>
    <mergeCell ref="C1:U1"/>
    <mergeCell ref="B2:E2"/>
    <mergeCell ref="F2:I2"/>
    <mergeCell ref="J2:M2"/>
    <mergeCell ref="N2:Q2"/>
    <mergeCell ref="R2:U2"/>
    <mergeCell ref="C3:E3"/>
    <mergeCell ref="G3:I3"/>
    <mergeCell ref="K3:M3"/>
    <mergeCell ref="B4:E4"/>
    <mergeCell ref="F4:I4"/>
    <mergeCell ref="J4:M4"/>
    <mergeCell ref="B5:E5"/>
    <mergeCell ref="N5:Q5"/>
    <mergeCell ref="J7:M7"/>
    <mergeCell ref="N7:Q7"/>
    <mergeCell ref="R7:U7"/>
    <mergeCell ref="F5:I5"/>
    <mergeCell ref="J5:M5"/>
    <mergeCell ref="C6:E6"/>
    <mergeCell ref="G6:I6"/>
    <mergeCell ref="K6:M6"/>
    <mergeCell ref="B7:E7"/>
    <mergeCell ref="F7:I7"/>
    <mergeCell ref="R16:U16"/>
    <mergeCell ref="B8:E8"/>
    <mergeCell ref="F8:I8"/>
    <mergeCell ref="J8:M8"/>
    <mergeCell ref="N8:Q8"/>
    <mergeCell ref="R8:U8"/>
    <mergeCell ref="C15:E15"/>
    <mergeCell ref="G15:I15"/>
    <mergeCell ref="K15:M15"/>
    <mergeCell ref="B16:E16"/>
    <mergeCell ref="F16:I16"/>
    <mergeCell ref="J16:M16"/>
    <mergeCell ref="N16:Q16"/>
    <mergeCell ref="B14:E14"/>
    <mergeCell ref="F14:I14"/>
    <mergeCell ref="J14:M14"/>
  </mergeCells>
  <conditionalFormatting sqref="C3:E4 G3 K3 O3 S3 B4 F4 J4 N4 R4 C6:E6 G6 K6 O6 S6 B7 F7 J7 N7 R7 C9:E9 G9 K9 O9 S9 B10 F10 J10 N10 R10 G12 K12 O12 S12 B13 F13 J13 N13 R13 C15 G15 K15 O15 S15 B16 F16 J16 N16 R16 C18 G18 K18 O18 S18 B19 F19 J19 N19 R19">
    <cfRule type="cellIs" dxfId="385" priority="1" operator="equal">
      <formula>""</formula>
    </cfRule>
  </conditionalFormatting>
  <conditionalFormatting sqref="B3:B9">
    <cfRule type="cellIs" dxfId="384" priority="2" operator="equal">
      <formula>""</formula>
    </cfRule>
  </conditionalFormatting>
  <conditionalFormatting sqref="B15">
    <cfRule type="cellIs" dxfId="383" priority="3" operator="equal">
      <formula>""</formula>
    </cfRule>
  </conditionalFormatting>
  <conditionalFormatting sqref="B16 C15:E15">
    <cfRule type="cellIs" dxfId="382" priority="4" operator="equal">
      <formula>""</formula>
    </cfRule>
  </conditionalFormatting>
  <conditionalFormatting sqref="J8 N8 R8 B11 F11 J11 N11 R11 B14 F14 J14 N14 R14 B17 F17 J17 N17 R17 B20 F20 J20 N20 R20">
    <cfRule type="cellIs" dxfId="381" priority="5" operator="equal">
      <formula>""</formula>
    </cfRule>
  </conditionalFormatting>
  <conditionalFormatting sqref="J16 K15:M15">
    <cfRule type="cellIs" dxfId="380" priority="6" operator="equal">
      <formula>""</formula>
    </cfRule>
  </conditionalFormatting>
  <conditionalFormatting sqref="R5 R11">
    <cfRule type="cellIs" dxfId="379" priority="7" operator="equal">
      <formula>""</formula>
    </cfRule>
  </conditionalFormatting>
  <conditionalFormatting sqref="B5 B11">
    <cfRule type="cellIs" dxfId="378" priority="8" operator="equal">
      <formula>""</formula>
    </cfRule>
  </conditionalFormatting>
  <conditionalFormatting sqref="G3:I4 F4 G6:I6 G9:I9 F10">
    <cfRule type="cellIs" dxfId="377" priority="9" operator="equal">
      <formula>""</formula>
    </cfRule>
  </conditionalFormatting>
  <conditionalFormatting sqref="F3:F9">
    <cfRule type="cellIs" dxfId="376" priority="10" operator="equal">
      <formula>""</formula>
    </cfRule>
  </conditionalFormatting>
  <conditionalFormatting sqref="F5 F11">
    <cfRule type="cellIs" dxfId="375" priority="11" operator="equal">
      <formula>""</formula>
    </cfRule>
  </conditionalFormatting>
  <conditionalFormatting sqref="K3:M4 J4 K6:M6 K9:M9 J10">
    <cfRule type="cellIs" dxfId="374" priority="12" operator="equal">
      <formula>""</formula>
    </cfRule>
  </conditionalFormatting>
  <conditionalFormatting sqref="J3:J9 N8 R8 B11 F11 J11 N11 R11 B14 F14 J14 N14 R14 B17 F17 J17 N17 R17 B20 F20 J20 N20 R20">
    <cfRule type="cellIs" dxfId="373" priority="13" operator="equal">
      <formula>""</formula>
    </cfRule>
  </conditionalFormatting>
  <conditionalFormatting sqref="J5 J11">
    <cfRule type="cellIs" dxfId="372" priority="14" operator="equal">
      <formula>""</formula>
    </cfRule>
  </conditionalFormatting>
  <conditionalFormatting sqref="O3:Q4 N4 O6:Q6 O9:Q9 N10">
    <cfRule type="cellIs" dxfId="371" priority="15" operator="equal">
      <formula>""</formula>
    </cfRule>
  </conditionalFormatting>
  <conditionalFormatting sqref="N3:N9">
    <cfRule type="cellIs" dxfId="370" priority="16" operator="equal">
      <formula>""</formula>
    </cfRule>
  </conditionalFormatting>
  <conditionalFormatting sqref="N5 N11">
    <cfRule type="cellIs" dxfId="369" priority="17" operator="equal">
      <formula>""</formula>
    </cfRule>
  </conditionalFormatting>
  <conditionalFormatting sqref="S3:U4 R4 S6:U6 S9:U9 R10">
    <cfRule type="cellIs" dxfId="368" priority="18" operator="equal">
      <formula>""</formula>
    </cfRule>
  </conditionalFormatting>
  <conditionalFormatting sqref="R3:R9">
    <cfRule type="cellIs" dxfId="367" priority="19" operator="equal">
      <formula>""</formula>
    </cfRule>
  </conditionalFormatting>
  <conditionalFormatting sqref="C6:E6 B7 C12:E12 G12 B13">
    <cfRule type="cellIs" dxfId="366" priority="20" operator="equal">
      <formula>""</formula>
    </cfRule>
  </conditionalFormatting>
  <conditionalFormatting sqref="B6 B12">
    <cfRule type="cellIs" dxfId="365" priority="21" operator="equal">
      <formula>""</formula>
    </cfRule>
  </conditionalFormatting>
  <conditionalFormatting sqref="B8 B14">
    <cfRule type="cellIs" dxfId="364" priority="22" operator="equal">
      <formula>""</formula>
    </cfRule>
  </conditionalFormatting>
  <conditionalFormatting sqref="B17">
    <cfRule type="cellIs" dxfId="363" priority="23" operator="equal">
      <formula>""</formula>
    </cfRule>
  </conditionalFormatting>
  <conditionalFormatting sqref="B19 C18:E18">
    <cfRule type="cellIs" dxfId="362" priority="24" operator="equal">
      <formula>""</formula>
    </cfRule>
  </conditionalFormatting>
  <conditionalFormatting sqref="B18">
    <cfRule type="cellIs" dxfId="361" priority="25" operator="equal">
      <formula>""</formula>
    </cfRule>
  </conditionalFormatting>
  <conditionalFormatting sqref="B20">
    <cfRule type="cellIs" dxfId="360" priority="26" operator="equal">
      <formula>""</formula>
    </cfRule>
  </conditionalFormatting>
  <conditionalFormatting sqref="G6:I6 F7 G12:I12 F13">
    <cfRule type="cellIs" dxfId="359" priority="27" operator="equal">
      <formula>""</formula>
    </cfRule>
  </conditionalFormatting>
  <conditionalFormatting sqref="F6 F12">
    <cfRule type="cellIs" dxfId="358" priority="28" operator="equal">
      <formula>""</formula>
    </cfRule>
  </conditionalFormatting>
  <conditionalFormatting sqref="F8 F14">
    <cfRule type="cellIs" dxfId="357" priority="29" operator="equal">
      <formula>""</formula>
    </cfRule>
  </conditionalFormatting>
  <conditionalFormatting sqref="F16 G15:I15">
    <cfRule type="cellIs" dxfId="356" priority="30" operator="equal">
      <formula>""</formula>
    </cfRule>
  </conditionalFormatting>
  <conditionalFormatting sqref="F15">
    <cfRule type="cellIs" dxfId="355" priority="31" operator="equal">
      <formula>""</formula>
    </cfRule>
  </conditionalFormatting>
  <conditionalFormatting sqref="F17">
    <cfRule type="cellIs" dxfId="354" priority="32" operator="equal">
      <formula>""</formula>
    </cfRule>
  </conditionalFormatting>
  <conditionalFormatting sqref="F19 G18:I18">
    <cfRule type="cellIs" dxfId="353" priority="33" operator="equal">
      <formula>""</formula>
    </cfRule>
  </conditionalFormatting>
  <conditionalFormatting sqref="F18">
    <cfRule type="cellIs" dxfId="352" priority="34" operator="equal">
      <formula>""</formula>
    </cfRule>
  </conditionalFormatting>
  <conditionalFormatting sqref="F20">
    <cfRule type="cellIs" dxfId="351" priority="35" operator="equal">
      <formula>""</formula>
    </cfRule>
  </conditionalFormatting>
  <conditionalFormatting sqref="K6:M6 J7 K12:M12 J13">
    <cfRule type="cellIs" dxfId="350" priority="36" operator="equal">
      <formula>""</formula>
    </cfRule>
  </conditionalFormatting>
  <conditionalFormatting sqref="J6 J12">
    <cfRule type="cellIs" dxfId="349" priority="37" operator="equal">
      <formula>""</formula>
    </cfRule>
  </conditionalFormatting>
  <conditionalFormatting sqref="J15">
    <cfRule type="cellIs" dxfId="348" priority="38" operator="equal">
      <formula>""</formula>
    </cfRule>
  </conditionalFormatting>
  <conditionalFormatting sqref="J17">
    <cfRule type="cellIs" dxfId="347" priority="39" operator="equal">
      <formula>""</formula>
    </cfRule>
  </conditionalFormatting>
  <conditionalFormatting sqref="J19 K18:M18">
    <cfRule type="cellIs" dxfId="346" priority="40" operator="equal">
      <formula>""</formula>
    </cfRule>
  </conditionalFormatting>
  <conditionalFormatting sqref="J18">
    <cfRule type="cellIs" dxfId="345" priority="41" operator="equal">
      <formula>""</formula>
    </cfRule>
  </conditionalFormatting>
  <conditionalFormatting sqref="J20">
    <cfRule type="cellIs" dxfId="344" priority="42" operator="equal">
      <formula>""</formula>
    </cfRule>
  </conditionalFormatting>
  <conditionalFormatting sqref="O6:Q6 N7 O12:Q12 N13">
    <cfRule type="cellIs" dxfId="343" priority="43" operator="equal">
      <formula>""</formula>
    </cfRule>
  </conditionalFormatting>
  <conditionalFormatting sqref="N6 N12">
    <cfRule type="cellIs" dxfId="342" priority="44" operator="equal">
      <formula>""</formula>
    </cfRule>
  </conditionalFormatting>
  <conditionalFormatting sqref="N8 N14">
    <cfRule type="cellIs" dxfId="341" priority="45" operator="equal">
      <formula>""</formula>
    </cfRule>
  </conditionalFormatting>
  <conditionalFormatting sqref="N16 O15:Q15">
    <cfRule type="cellIs" dxfId="340" priority="46" operator="equal">
      <formula>""</formula>
    </cfRule>
  </conditionalFormatting>
  <conditionalFormatting sqref="N15">
    <cfRule type="cellIs" dxfId="339" priority="47" operator="equal">
      <formula>""</formula>
    </cfRule>
  </conditionalFormatting>
  <conditionalFormatting sqref="N17">
    <cfRule type="cellIs" dxfId="338" priority="48" operator="equal">
      <formula>""</formula>
    </cfRule>
  </conditionalFormatting>
  <conditionalFormatting sqref="N19 O18:Q18">
    <cfRule type="cellIs" dxfId="337" priority="49" operator="equal">
      <formula>""</formula>
    </cfRule>
  </conditionalFormatting>
  <conditionalFormatting sqref="N18">
    <cfRule type="cellIs" dxfId="336" priority="50" operator="equal">
      <formula>""</formula>
    </cfRule>
  </conditionalFormatting>
  <conditionalFormatting sqref="N20">
    <cfRule type="cellIs" dxfId="335" priority="51" operator="equal">
      <formula>""</formula>
    </cfRule>
  </conditionalFormatting>
  <conditionalFormatting sqref="R8 R14">
    <cfRule type="cellIs" dxfId="334" priority="52" operator="equal">
      <formula>""</formula>
    </cfRule>
  </conditionalFormatting>
  <conditionalFormatting sqref="S6:U6 R7 S12:U12 R13">
    <cfRule type="cellIs" dxfId="333" priority="53" operator="equal">
      <formula>""</formula>
    </cfRule>
  </conditionalFormatting>
  <conditionalFormatting sqref="R6 R12">
    <cfRule type="cellIs" dxfId="332" priority="54" operator="equal">
      <formula>""</formula>
    </cfRule>
  </conditionalFormatting>
  <conditionalFormatting sqref="R17">
    <cfRule type="cellIs" dxfId="331" priority="55" operator="equal">
      <formula>""</formula>
    </cfRule>
  </conditionalFormatting>
  <conditionalFormatting sqref="R16 S15:U15">
    <cfRule type="cellIs" dxfId="330" priority="56" operator="equal">
      <formula>""</formula>
    </cfRule>
  </conditionalFormatting>
  <conditionalFormatting sqref="R15">
    <cfRule type="cellIs" dxfId="329" priority="57" operator="equal">
      <formula>""</formula>
    </cfRule>
  </conditionalFormatting>
  <conditionalFormatting sqref="R20">
    <cfRule type="cellIs" dxfId="328" priority="58" operator="equal">
      <formula>""</formula>
    </cfRule>
  </conditionalFormatting>
  <conditionalFormatting sqref="R19 S18:U18">
    <cfRule type="cellIs" dxfId="327" priority="59" operator="equal">
      <formula>""</formula>
    </cfRule>
  </conditionalFormatting>
  <conditionalFormatting sqref="R18">
    <cfRule type="cellIs" dxfId="326" priority="60" operator="equal">
      <formula>""</formula>
    </cfRule>
  </conditionalFormatting>
  <printOptions horizontalCentered="1" verticalCentered="1"/>
  <pageMargins left="0.25" right="0.25" top="0.75" bottom="0.75" header="0" footer="0"/>
  <pageSetup paperSize="9" scale="110" pageOrder="overThenDown" orientation="landscape" cellComments="atEnd"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outlinePr summaryBelow="0" summaryRight="0"/>
  </sheetPr>
  <dimension ref="A1:AA944"/>
  <sheetViews>
    <sheetView topLeftCell="A4" workbookViewId="0">
      <selection activeCell="X38" sqref="X38"/>
    </sheetView>
  </sheetViews>
  <sheetFormatPr baseColWidth="10" defaultColWidth="12.7109375" defaultRowHeight="15.75" customHeight="1"/>
  <cols>
    <col min="1" max="1" width="4.42578125" customWidth="1"/>
    <col min="2" max="2" width="2.85546875" customWidth="1"/>
    <col min="3" max="3" width="9.28515625" customWidth="1"/>
    <col min="4" max="4" width="1.85546875" customWidth="1"/>
    <col min="5" max="5" width="9.28515625" customWidth="1"/>
    <col min="6" max="6" width="1.85546875" customWidth="1"/>
    <col min="7" max="7" width="9.28515625" customWidth="1"/>
    <col min="8" max="8" width="1.85546875" customWidth="1"/>
    <col min="9" max="9" width="9.28515625" customWidth="1"/>
    <col min="10" max="10" width="1.85546875" customWidth="1"/>
    <col min="11" max="11" width="9.28515625" customWidth="1"/>
    <col min="12" max="12" width="1.85546875" customWidth="1"/>
    <col min="13" max="13" width="9.28515625" customWidth="1"/>
    <col min="14" max="14" width="1.85546875" customWidth="1"/>
    <col min="15" max="15" width="9.28515625" customWidth="1"/>
    <col min="16" max="16" width="1.85546875" customWidth="1"/>
    <col min="17" max="17" width="9.28515625" customWidth="1"/>
    <col min="18" max="18" width="1.85546875" customWidth="1"/>
    <col min="19" max="19" width="9.28515625" customWidth="1"/>
    <col min="20" max="20" width="1.85546875" customWidth="1"/>
    <col min="21" max="21" width="9.28515625" customWidth="1"/>
    <col min="22" max="22" width="5.7109375" customWidth="1"/>
    <col min="23" max="23" width="3" customWidth="1"/>
    <col min="24" max="24" width="24.28515625" customWidth="1"/>
    <col min="25" max="25" width="18.5703125" customWidth="1"/>
    <col min="26" max="26" width="19.140625" customWidth="1"/>
    <col min="27" max="27" width="9.7109375" customWidth="1"/>
  </cols>
  <sheetData>
    <row r="1" spans="1:27" ht="27.75" customHeight="1">
      <c r="A1" s="51"/>
      <c r="B1" s="52"/>
      <c r="C1" s="234" t="s">
        <v>354</v>
      </c>
      <c r="D1" s="223"/>
      <c r="E1" s="223"/>
      <c r="F1" s="223"/>
      <c r="G1" s="223"/>
      <c r="H1" s="223"/>
      <c r="I1" s="223"/>
      <c r="J1" s="223"/>
      <c r="K1" s="223"/>
      <c r="L1" s="223"/>
      <c r="M1" s="223"/>
      <c r="N1" s="223"/>
      <c r="O1" s="223"/>
      <c r="P1" s="223"/>
      <c r="Q1" s="223"/>
      <c r="R1" s="223"/>
      <c r="S1" s="223"/>
      <c r="T1" s="223"/>
      <c r="U1" s="223"/>
      <c r="V1" s="22"/>
      <c r="W1" s="23"/>
    </row>
    <row r="2" spans="1:27" ht="15" customHeight="1">
      <c r="B2" s="235" t="s">
        <v>16</v>
      </c>
      <c r="C2" s="236"/>
      <c r="D2" s="236"/>
      <c r="E2" s="237"/>
      <c r="F2" s="235" t="s">
        <v>179</v>
      </c>
      <c r="G2" s="236"/>
      <c r="H2" s="236"/>
      <c r="I2" s="237"/>
      <c r="J2" s="235" t="s">
        <v>180</v>
      </c>
      <c r="K2" s="236"/>
      <c r="L2" s="236"/>
      <c r="M2" s="237"/>
      <c r="N2" s="235" t="s">
        <v>181</v>
      </c>
      <c r="O2" s="236"/>
      <c r="P2" s="236"/>
      <c r="Q2" s="237"/>
      <c r="R2" s="235" t="s">
        <v>182</v>
      </c>
      <c r="S2" s="236"/>
      <c r="T2" s="236"/>
      <c r="U2" s="237"/>
      <c r="W2" s="25"/>
      <c r="X2" s="26" t="s">
        <v>183</v>
      </c>
      <c r="Y2" s="26" t="s">
        <v>184</v>
      </c>
      <c r="Z2" s="26" t="s">
        <v>185</v>
      </c>
      <c r="AA2" s="27"/>
    </row>
    <row r="3" spans="1:27" ht="15" customHeight="1">
      <c r="A3" s="53"/>
      <c r="B3" s="73">
        <v>12</v>
      </c>
      <c r="C3" s="393" t="str">
        <f>IF(B3="","",LOOKUP(B3,$W$3:$W$21,$X$3:$X$21))</f>
        <v>Campo Práct. Doc. I</v>
      </c>
      <c r="D3" s="232"/>
      <c r="E3" s="233"/>
      <c r="F3" s="31"/>
      <c r="G3" s="231" t="str">
        <f>IF(F3="","",LOOKUP(F3,$W$3:$W$21,$X$3:$X$21))</f>
        <v/>
      </c>
      <c r="H3" s="232"/>
      <c r="I3" s="233"/>
      <c r="J3" s="31"/>
      <c r="K3" s="231" t="str">
        <f>IF(J3="","",LOOKUP(J3,$W$3:$W$21,$X$3:$X$21))</f>
        <v/>
      </c>
      <c r="L3" s="232"/>
      <c r="M3" s="233"/>
      <c r="N3" s="29"/>
      <c r="O3" s="231" t="str">
        <f>IF(N3="","",LOOKUP(N3,$W$3:$W$21,$X$3:$X$21))</f>
        <v/>
      </c>
      <c r="P3" s="232"/>
      <c r="Q3" s="233"/>
      <c r="R3" s="31"/>
      <c r="S3" s="231" t="str">
        <f>IF(R3="","",LOOKUP(R3,$W$3:$W$21,$X$3:$X$21))</f>
        <v/>
      </c>
      <c r="T3" s="232"/>
      <c r="U3" s="233"/>
      <c r="W3" s="25">
        <v>1</v>
      </c>
      <c r="X3" s="34" t="s">
        <v>343</v>
      </c>
      <c r="Y3" s="34" t="s">
        <v>37</v>
      </c>
      <c r="Z3" s="34" t="s">
        <v>37</v>
      </c>
      <c r="AA3" s="22"/>
    </row>
    <row r="4" spans="1:27" ht="15" customHeight="1">
      <c r="A4" s="53" t="s">
        <v>187</v>
      </c>
      <c r="B4" s="394" t="str">
        <f>IF(B3="","",LOOKUP(B3,$W$3:$W$21,$Y$3:$Y$21))</f>
        <v xml:space="preserve">Mansilla Graciela </v>
      </c>
      <c r="C4" s="223"/>
      <c r="D4" s="223"/>
      <c r="E4" s="229"/>
      <c r="F4" s="228" t="str">
        <f>IF(F3="","",LOOKUP(F3,$W$3:$W$21,$Y$3:$Y$21))</f>
        <v/>
      </c>
      <c r="G4" s="223"/>
      <c r="H4" s="223"/>
      <c r="I4" s="229"/>
      <c r="J4" s="228" t="str">
        <f>IF(J3="","",LOOKUP(J3,$W$3:$W$21,$Y$3:$Y$21))</f>
        <v/>
      </c>
      <c r="K4" s="223"/>
      <c r="L4" s="223"/>
      <c r="M4" s="229"/>
      <c r="N4" s="228" t="str">
        <f>IF(N3="","",LOOKUP(N3,$W$3:$W$21,$Y$3:$Y$21))</f>
        <v/>
      </c>
      <c r="O4" s="223"/>
      <c r="P4" s="223"/>
      <c r="Q4" s="229"/>
      <c r="R4" s="228" t="str">
        <f>IF(R3="","",LOOKUP(R3,$W$3:$W$21,$Y$3:$Y$21))</f>
        <v/>
      </c>
      <c r="S4" s="223"/>
      <c r="T4" s="223"/>
      <c r="U4" s="229"/>
      <c r="W4" s="25">
        <v>2</v>
      </c>
      <c r="X4" s="34" t="s">
        <v>344</v>
      </c>
      <c r="Y4" s="34" t="s">
        <v>60</v>
      </c>
      <c r="Z4" s="47" t="s">
        <v>60</v>
      </c>
      <c r="AA4" s="22"/>
    </row>
    <row r="5" spans="1:27" ht="15" customHeight="1">
      <c r="A5" s="53"/>
      <c r="B5" s="392" t="str">
        <f>IF(B3="","",IF(LOOKUP(B3,$W$9:$W$21,$Z$9:$Z$21)="","---",LOOKUP(B3,$W$9:$W$21,$Z$9:$Z$21)))</f>
        <v xml:space="preserve">Brambilla Carolina </v>
      </c>
      <c r="C5" s="225"/>
      <c r="D5" s="225"/>
      <c r="E5" s="226"/>
      <c r="F5" s="224" t="str">
        <f>IF(F3="","",IF(LOOKUP(F3,$W$9:$W$21,$Z$9:$Z$21)="","---",LOOKUP(F3,$W$9:$W$21,$Z$9:$Z$21)))</f>
        <v/>
      </c>
      <c r="G5" s="225"/>
      <c r="H5" s="225"/>
      <c r="I5" s="226"/>
      <c r="J5" s="224" t="str">
        <f>IF(J3="","",IF(LOOKUP(J3,$W$9:$W$21,$Z$9:$Z$21)="","---",LOOKUP(J3,$W$9:$W$21,$Z$9:$Z$21)))</f>
        <v/>
      </c>
      <c r="K5" s="225"/>
      <c r="L5" s="225"/>
      <c r="M5" s="226"/>
      <c r="N5" s="224" t="str">
        <f>IF(N3="","",IF(LOOKUP(N3,$W$9:$W$21,$Z$9:$Z$21)="","---",LOOKUP(N3,$W$9:$W$21,$Z$9:$Z$21)))</f>
        <v/>
      </c>
      <c r="O5" s="225"/>
      <c r="P5" s="225"/>
      <c r="Q5" s="226"/>
      <c r="R5" s="224" t="str">
        <f>IF(R3="","",IF(LOOKUP(R3,$W$9:$W$21,$Z$9:$Z$21)="","---",LOOKUP(R3,$W$9:$W$21,$Z$9:$Z$21)))</f>
        <v/>
      </c>
      <c r="S5" s="225"/>
      <c r="T5" s="225"/>
      <c r="U5" s="226"/>
      <c r="W5" s="25">
        <v>3</v>
      </c>
      <c r="X5" s="34" t="s">
        <v>345</v>
      </c>
      <c r="Y5" s="34" t="s">
        <v>134</v>
      </c>
      <c r="Z5" s="34" t="s">
        <v>134</v>
      </c>
      <c r="AA5" s="22"/>
    </row>
    <row r="6" spans="1:27" ht="15" customHeight="1">
      <c r="A6" s="53">
        <v>1700</v>
      </c>
      <c r="B6" s="29"/>
      <c r="C6" s="231" t="str">
        <f>IF(B6="","",LOOKUP(B6,$W$3:$W$21,$X$3:$X$21))</f>
        <v/>
      </c>
      <c r="D6" s="232"/>
      <c r="E6" s="233"/>
      <c r="F6" s="31"/>
      <c r="G6" s="231" t="str">
        <f>IF(F6="","",LOOKUP(F6,$W$3:$W$21,$X$3:$X$21))</f>
        <v/>
      </c>
      <c r="H6" s="232"/>
      <c r="I6" s="233"/>
      <c r="J6" s="31"/>
      <c r="K6" s="231" t="str">
        <f>IF(J6="","",LOOKUP(J6,$W$3:$W$21,$X$3:$X$21))</f>
        <v/>
      </c>
      <c r="L6" s="232"/>
      <c r="M6" s="233"/>
      <c r="N6" s="29"/>
      <c r="O6" s="231" t="str">
        <f>IF(N6="","",LOOKUP(N6,$W$3:$W$21,$X$3:$X$21))</f>
        <v/>
      </c>
      <c r="P6" s="232"/>
      <c r="Q6" s="233"/>
      <c r="R6" s="29"/>
      <c r="S6" s="231" t="str">
        <f>IF(R6="","",LOOKUP(R6,$W$3:$W$21,$X$3:$X$21))</f>
        <v/>
      </c>
      <c r="T6" s="232"/>
      <c r="U6" s="233"/>
      <c r="W6" s="25">
        <v>4</v>
      </c>
      <c r="X6" s="34" t="s">
        <v>293</v>
      </c>
      <c r="Y6" s="34" t="s">
        <v>40</v>
      </c>
      <c r="Z6" s="34" t="s">
        <v>346</v>
      </c>
      <c r="AA6" s="22"/>
    </row>
    <row r="7" spans="1:27" ht="15" customHeight="1">
      <c r="A7" s="53" t="s">
        <v>191</v>
      </c>
      <c r="B7" s="228" t="str">
        <f>IF(B6="","",LOOKUP(B6,$W$3:$W$21,$Y$3:$Y$21))</f>
        <v/>
      </c>
      <c r="C7" s="223"/>
      <c r="D7" s="223"/>
      <c r="E7" s="229"/>
      <c r="F7" s="228" t="str">
        <f>IF(F6="","",LOOKUP(F6,$W$3:$W$21,$Y$3:$Y$21))</f>
        <v/>
      </c>
      <c r="G7" s="223"/>
      <c r="H7" s="223"/>
      <c r="I7" s="229"/>
      <c r="J7" s="228" t="str">
        <f>IF(J6="","",LOOKUP(J6,$W$3:$W$21,$Y$3:$Y$21))</f>
        <v/>
      </c>
      <c r="K7" s="223"/>
      <c r="L7" s="223"/>
      <c r="M7" s="229"/>
      <c r="N7" s="228" t="str">
        <f>IF(N6="","",LOOKUP(N6,$W$3:$W$21,$Y$3:$Y$21))</f>
        <v/>
      </c>
      <c r="O7" s="223"/>
      <c r="P7" s="223"/>
      <c r="Q7" s="229"/>
      <c r="R7" s="228" t="str">
        <f>IF(R6="","",LOOKUP(R6,$W$3:$W$21,$Y$3:$Y$21))</f>
        <v/>
      </c>
      <c r="S7" s="223"/>
      <c r="T7" s="223"/>
      <c r="U7" s="229"/>
      <c r="W7" s="25">
        <v>5</v>
      </c>
      <c r="X7" s="34" t="s">
        <v>253</v>
      </c>
      <c r="Y7" s="34" t="s">
        <v>117</v>
      </c>
      <c r="Z7" s="34" t="s">
        <v>117</v>
      </c>
      <c r="AA7" s="22"/>
    </row>
    <row r="8" spans="1:27" ht="15" customHeight="1">
      <c r="A8" s="53">
        <v>1800</v>
      </c>
      <c r="B8" s="224" t="str">
        <f>IF(B6="","",IF(LOOKUP(B6,$W$9:$W$21,$Z$9:$Z$21)="","---",LOOKUP(B6,$W$9:$W$21,$Z$9:$Z$21)))</f>
        <v/>
      </c>
      <c r="C8" s="225"/>
      <c r="D8" s="225"/>
      <c r="E8" s="226"/>
      <c r="F8" s="224" t="str">
        <f>IF(F6="","",IF(LOOKUP(F6,$W$9:$W$21,$Z$9:$Z$21)="","---",LOOKUP(F6,$W$9:$W$21,$Z$9:$Z$21)))</f>
        <v/>
      </c>
      <c r="G8" s="225"/>
      <c r="H8" s="225"/>
      <c r="I8" s="226"/>
      <c r="J8" s="224" t="str">
        <f>IF(J6="","",IF(LOOKUP(J6,$W$3:$W$21,$Z$3:$Z$21)="","---",LOOKUP(J6,$W$3:$W$21,$Z$3:$Z$21)))</f>
        <v/>
      </c>
      <c r="K8" s="225"/>
      <c r="L8" s="225"/>
      <c r="M8" s="226"/>
      <c r="N8" s="224" t="str">
        <f>IF(N6="","",IF(LOOKUP(N6,$W$3:$W$21,$Z$3:$Z$21)="","---",LOOKUP(N6,$W$3:$W$21,$Z$3:$Z$21)))</f>
        <v/>
      </c>
      <c r="O8" s="225"/>
      <c r="P8" s="225"/>
      <c r="Q8" s="226"/>
      <c r="R8" s="224" t="str">
        <f>IF(R6="","",IF(LOOKUP(R6,$W$3:$W$21,$Z$3:$Z$21)="","---",LOOKUP(R6,$W$3:$W$21,$Z$3:$Z$21)))</f>
        <v/>
      </c>
      <c r="S8" s="225"/>
      <c r="T8" s="225"/>
      <c r="U8" s="226"/>
      <c r="W8" s="25">
        <v>6</v>
      </c>
      <c r="X8" s="34" t="s">
        <v>186</v>
      </c>
      <c r="Y8" s="34" t="s">
        <v>74</v>
      </c>
      <c r="Z8" s="34" t="s">
        <v>22</v>
      </c>
      <c r="AA8" s="22"/>
    </row>
    <row r="9" spans="1:27" ht="24" customHeight="1">
      <c r="A9" s="53">
        <v>1800</v>
      </c>
      <c r="B9" s="29">
        <v>8</v>
      </c>
      <c r="C9" s="231" t="str">
        <f>IF(B9="","",LOOKUP(B9,$W$3:$W$21,$X$3:$X$21))</f>
        <v>Psicol. Des. Aprendizaje I</v>
      </c>
      <c r="D9" s="232"/>
      <c r="E9" s="233"/>
      <c r="F9" s="29">
        <v>1</v>
      </c>
      <c r="G9" s="231" t="str">
        <f>IF(F9="","",LOOKUP(F9,$W$3:$W$21,$X$3:$X$21))</f>
        <v>Taller Lectura Escr. y Oralidad</v>
      </c>
      <c r="H9" s="232"/>
      <c r="I9" s="233"/>
      <c r="J9" s="29">
        <v>4</v>
      </c>
      <c r="K9" s="231" t="str">
        <f>IF(J9="","",LOOKUP(J9,$W$3:$W$21,$X$3:$X$21))</f>
        <v>Filosofía</v>
      </c>
      <c r="L9" s="232"/>
      <c r="M9" s="233"/>
      <c r="N9" s="29">
        <v>3</v>
      </c>
      <c r="O9" s="231" t="str">
        <f>IF(N9="","",LOOKUP(N9,$W$3:$W$21,$X$3:$X$21))</f>
        <v>Taller De Defin. Institucional</v>
      </c>
      <c r="P9" s="232"/>
      <c r="Q9" s="233"/>
      <c r="R9" s="29">
        <v>5</v>
      </c>
      <c r="S9" s="231" t="str">
        <f>IF(R9="","",LOOKUP(R9,$W$3:$W$21,$X$3:$X$21))</f>
        <v>Didáctica General</v>
      </c>
      <c r="T9" s="232"/>
      <c r="U9" s="233"/>
      <c r="W9" s="25">
        <v>7</v>
      </c>
      <c r="X9" s="34" t="s">
        <v>347</v>
      </c>
      <c r="Y9" s="34" t="s">
        <v>77</v>
      </c>
      <c r="Z9" s="34" t="s">
        <v>77</v>
      </c>
      <c r="AA9" s="22"/>
    </row>
    <row r="10" spans="1:27" ht="15" customHeight="1">
      <c r="A10" s="54"/>
      <c r="B10" s="228" t="str">
        <f>IF(B9="","",LOOKUP(B9,$W$3:$W$21,$Y$3:$Y$21))</f>
        <v>Alvarez Alejandra</v>
      </c>
      <c r="C10" s="223"/>
      <c r="D10" s="223"/>
      <c r="E10" s="229"/>
      <c r="F10" s="228" t="str">
        <f>IF(F9="","",LOOKUP(F9,$W$3:$W$21,$Y$3:$Y$21))</f>
        <v>Benitez Laura</v>
      </c>
      <c r="G10" s="223"/>
      <c r="H10" s="223"/>
      <c r="I10" s="229"/>
      <c r="J10" s="228" t="str">
        <f>IF(J9="","",LOOKUP(J9,$W$3:$W$21,$Y$3:$Y$21))</f>
        <v>Barbosa Laura</v>
      </c>
      <c r="K10" s="223"/>
      <c r="L10" s="223"/>
      <c r="M10" s="229"/>
      <c r="N10" s="228" t="str">
        <f>IF(N9="","",LOOKUP(N9,$W$3:$W$21,$Y$3:$Y$21))</f>
        <v>Rotondaro Analia</v>
      </c>
      <c r="O10" s="223"/>
      <c r="P10" s="223"/>
      <c r="Q10" s="229"/>
      <c r="R10" s="228" t="str">
        <f>IF(R9="","",LOOKUP(R9,$W$3:$W$21,$Y$3:$Y$21))</f>
        <v>Ponce Rosana</v>
      </c>
      <c r="S10" s="223"/>
      <c r="T10" s="223"/>
      <c r="U10" s="229"/>
      <c r="W10" s="25">
        <v>8</v>
      </c>
      <c r="X10" s="34" t="s">
        <v>348</v>
      </c>
      <c r="Y10" s="34" t="s">
        <v>35</v>
      </c>
      <c r="Z10" s="34" t="s">
        <v>349</v>
      </c>
      <c r="AA10" s="22"/>
    </row>
    <row r="11" spans="1:27" ht="15" customHeight="1">
      <c r="A11" s="53">
        <v>1900</v>
      </c>
      <c r="B11" s="224" t="str">
        <f>IF(B9="","",IF(LOOKUP(B9,$W$3:$W$21,$Z$3:$Z$21)="","---",LOOKUP(B9,$W$3:$W$21,$Z$3:$Z$21)))</f>
        <v>Berardoni M Emilia</v>
      </c>
      <c r="C11" s="225"/>
      <c r="D11" s="225"/>
      <c r="E11" s="226"/>
      <c r="F11" s="224" t="str">
        <f>IF(F9="","",IF(LOOKUP(F9,$W$3:$W$21,$Z$3:$Z$21)="","---",LOOKUP(F9,$W$3:$W$21,$Z$3:$Z$21)))</f>
        <v>Benitez Laura</v>
      </c>
      <c r="G11" s="225"/>
      <c r="H11" s="225"/>
      <c r="I11" s="226"/>
      <c r="J11" s="224" t="str">
        <f>IF(J9="","",IF(LOOKUP(J9,$W$3:$W$21,$Z$3:$Z$21)="","---",LOOKUP(J9,$W$3:$W$21,$Z$3:$Z$21)))</f>
        <v>Improvola Maximiliano</v>
      </c>
      <c r="K11" s="225"/>
      <c r="L11" s="225"/>
      <c r="M11" s="226"/>
      <c r="N11" s="224" t="str">
        <f>IF(N9="","",IF(LOOKUP(N9,$W$3:$W$21,$Z$3:$Z$21)="","---",LOOKUP(N9,$W$3:$W$21,$Z$3:$Z$21)))</f>
        <v>Rotondaro Analia</v>
      </c>
      <c r="O11" s="225"/>
      <c r="P11" s="225"/>
      <c r="Q11" s="226"/>
      <c r="R11" s="224" t="str">
        <f>IF(R9="","",IF(LOOKUP(R9,$W$3:$W$21,$Z$3:$Z$21)="","---",LOOKUP(R9,$W$3:$W$21,$Z$3:$Z$21)))</f>
        <v>Ponce Rosana</v>
      </c>
      <c r="S11" s="225"/>
      <c r="T11" s="225"/>
      <c r="U11" s="226"/>
      <c r="W11" s="25">
        <v>9</v>
      </c>
      <c r="X11" s="34" t="s">
        <v>350</v>
      </c>
      <c r="Y11" s="34" t="s">
        <v>154</v>
      </c>
      <c r="Z11" s="34" t="s">
        <v>154</v>
      </c>
      <c r="AA11" s="22"/>
    </row>
    <row r="12" spans="1:27" ht="21" customHeight="1">
      <c r="A12" s="53">
        <v>1900</v>
      </c>
      <c r="B12" s="29">
        <v>8</v>
      </c>
      <c r="C12" s="231" t="str">
        <f>IF(B12="","",LOOKUP(B12,$W$3:$W$21,$X$3:$X$21))</f>
        <v>Psicol. Des. Aprendizaje I</v>
      </c>
      <c r="D12" s="232"/>
      <c r="E12" s="233"/>
      <c r="F12" s="29">
        <v>1</v>
      </c>
      <c r="G12" s="231" t="str">
        <f>IF(F12="","",LOOKUP(F12,$W$3:$W$21,$X$3:$X$21))</f>
        <v>Taller Lectura Escr. y Oralidad</v>
      </c>
      <c r="H12" s="232"/>
      <c r="I12" s="233"/>
      <c r="J12" s="29">
        <v>4</v>
      </c>
      <c r="K12" s="231" t="str">
        <f>IF(J12="","",LOOKUP(J12,$W$3:$W$21,$X$3:$X$21))</f>
        <v>Filosofía</v>
      </c>
      <c r="L12" s="232"/>
      <c r="M12" s="233"/>
      <c r="N12" s="29">
        <v>3</v>
      </c>
      <c r="O12" s="231" t="str">
        <f>IF(N12="","",LOOKUP(N12,$W$3:$W$21,$X$3:$X$21))</f>
        <v>Taller De Defin. Institucional</v>
      </c>
      <c r="P12" s="232"/>
      <c r="Q12" s="233"/>
      <c r="R12" s="29">
        <v>5</v>
      </c>
      <c r="S12" s="231" t="str">
        <f>IF(R12="","",LOOKUP(R12,$W$3:$W$21,$X$3:$X$21))</f>
        <v>Didáctica General</v>
      </c>
      <c r="T12" s="232"/>
      <c r="U12" s="233"/>
      <c r="W12" s="25">
        <v>10</v>
      </c>
      <c r="X12" s="34" t="s">
        <v>351</v>
      </c>
      <c r="Y12" s="34" t="s">
        <v>49</v>
      </c>
      <c r="Z12" s="34" t="s">
        <v>49</v>
      </c>
      <c r="AA12" s="22"/>
    </row>
    <row r="13" spans="1:27" ht="15" customHeight="1">
      <c r="A13" s="53"/>
      <c r="B13" s="228" t="str">
        <f>IF(B12="","",LOOKUP(B12,$W$3:$W$21,$Y$3:$Y$21))</f>
        <v>Alvarez Alejandra</v>
      </c>
      <c r="C13" s="223"/>
      <c r="D13" s="223"/>
      <c r="E13" s="229"/>
      <c r="F13" s="228" t="str">
        <f>IF(F12="","",LOOKUP(F12,$W$3:$W$21,$Y$3:$Y$21))</f>
        <v>Benitez Laura</v>
      </c>
      <c r="G13" s="223"/>
      <c r="H13" s="223"/>
      <c r="I13" s="229"/>
      <c r="J13" s="228" t="str">
        <f>IF(J12="","",LOOKUP(J12,$W$3:$W$21,$Y$3:$Y$21))</f>
        <v>Barbosa Laura</v>
      </c>
      <c r="K13" s="223"/>
      <c r="L13" s="223"/>
      <c r="M13" s="229"/>
      <c r="N13" s="228" t="str">
        <f>IF(N12="","",LOOKUP(N12,$W$3:$W$21,$Y$3:$Y$21))</f>
        <v>Rotondaro Analia</v>
      </c>
      <c r="O13" s="223"/>
      <c r="P13" s="223"/>
      <c r="Q13" s="229"/>
      <c r="R13" s="228" t="str">
        <f>IF(R12="","",LOOKUP(R12,$W$3:$W$21,$Y$3:$Y$21))</f>
        <v>Ponce Rosana</v>
      </c>
      <c r="S13" s="223"/>
      <c r="T13" s="223"/>
      <c r="U13" s="229"/>
      <c r="W13" s="32">
        <v>11</v>
      </c>
      <c r="X13" s="34" t="s">
        <v>355</v>
      </c>
      <c r="Y13" s="34" t="s">
        <v>55</v>
      </c>
      <c r="Z13" s="34" t="s">
        <v>118</v>
      </c>
      <c r="AA13" s="22"/>
    </row>
    <row r="14" spans="1:27" ht="15" customHeight="1">
      <c r="A14" s="53">
        <v>2000</v>
      </c>
      <c r="B14" s="224" t="str">
        <f>IF(B12="","",IF(LOOKUP(B12,$W$3:$W$21,$Z$3:$Z$21)="","---",LOOKUP(B12,$W$3:$W$21,$Z$3:$Z$21)))</f>
        <v>Berardoni M Emilia</v>
      </c>
      <c r="C14" s="225"/>
      <c r="D14" s="225"/>
      <c r="E14" s="226"/>
      <c r="F14" s="224" t="str">
        <f>IF(F12="","",IF(LOOKUP(F12,$W$3:$W$21,$Z$3:$Z$21)="","---",LOOKUP(F12,$W$3:$W$21,$Z$3:$Z$21)))</f>
        <v>Benitez Laura</v>
      </c>
      <c r="G14" s="225"/>
      <c r="H14" s="225"/>
      <c r="I14" s="226"/>
      <c r="J14" s="224" t="str">
        <f>IF(J12="","",IF(LOOKUP(J12,$W$3:$W$21,$Z$3:$Z$21)="","---",LOOKUP(J12,$W$3:$W$21,$Z$3:$Z$21)))</f>
        <v>Improvola Maximiliano</v>
      </c>
      <c r="K14" s="225"/>
      <c r="L14" s="225"/>
      <c r="M14" s="226"/>
      <c r="N14" s="224" t="str">
        <f>IF(N12="","",IF(LOOKUP(N12,$W$3:$W$21,$Z$3:$Z$21)="","---",LOOKUP(N12,$W$3:$W$21,$Z$3:$Z$21)))</f>
        <v>Rotondaro Analia</v>
      </c>
      <c r="O14" s="225"/>
      <c r="P14" s="225"/>
      <c r="Q14" s="226"/>
      <c r="R14" s="224" t="str">
        <f>IF(R12="","",IF(LOOKUP(R12,$W$3:$W$21,$Z$3:$Z$21)="","---",LOOKUP(R12,$W$3:$W$21,$Z$3:$Z$21)))</f>
        <v>Ponce Rosana</v>
      </c>
      <c r="S14" s="225"/>
      <c r="T14" s="225"/>
      <c r="U14" s="226"/>
      <c r="W14" s="32">
        <v>12</v>
      </c>
      <c r="X14" s="34" t="s">
        <v>355</v>
      </c>
      <c r="Y14" s="34" t="s">
        <v>118</v>
      </c>
      <c r="Z14" s="34" t="s">
        <v>55</v>
      </c>
      <c r="AA14" s="22"/>
    </row>
    <row r="15" spans="1:27" ht="23.25" customHeight="1">
      <c r="A15" s="53">
        <v>2010</v>
      </c>
      <c r="B15" s="29">
        <v>11</v>
      </c>
      <c r="C15" s="231" t="str">
        <f>IF(B15="","",LOOKUP(B15,$W$3:$W$21,$X$3:$X$21))</f>
        <v>Campo Práct. Doc. I</v>
      </c>
      <c r="D15" s="232"/>
      <c r="E15" s="233"/>
      <c r="F15" s="29">
        <v>10</v>
      </c>
      <c r="G15" s="231" t="str">
        <f>IF(F15="","",LOOKUP(F15,$W$3:$W$21,$X$3:$X$21))</f>
        <v>Arte Y Educación</v>
      </c>
      <c r="H15" s="232"/>
      <c r="I15" s="233"/>
      <c r="J15" s="29">
        <v>2</v>
      </c>
      <c r="K15" s="231" t="str">
        <f>IF(J15="","",LOOKUP(J15,$W$3:$W$21,$X$3:$X$21))</f>
        <v>Taller Pens. Log. Matemático</v>
      </c>
      <c r="L15" s="232"/>
      <c r="M15" s="233"/>
      <c r="N15" s="29">
        <v>6</v>
      </c>
      <c r="O15" s="231" t="str">
        <f>IF(N15="","",LOOKUP(N15,$W$3:$W$21,$X$3:$X$21))</f>
        <v>Pedagogía</v>
      </c>
      <c r="P15" s="232"/>
      <c r="Q15" s="233"/>
      <c r="R15" s="29">
        <v>7</v>
      </c>
      <c r="S15" s="231" t="str">
        <f>IF(R15="","",LOOKUP(R15,$W$3:$W$21,$X$3:$X$21))</f>
        <v>Análisis Del Mundo Contemp.</v>
      </c>
      <c r="T15" s="232"/>
      <c r="U15" s="233"/>
      <c r="W15" s="25"/>
      <c r="X15" s="72" t="s">
        <v>353</v>
      </c>
      <c r="Y15" s="34"/>
      <c r="Z15" s="34"/>
      <c r="AA15" s="22"/>
    </row>
    <row r="16" spans="1:27" ht="15" customHeight="1">
      <c r="A16" s="54"/>
      <c r="B16" s="228" t="str">
        <f>IF(B15="","",LOOKUP(B15,$W$3:$W$21,$Y$3:$Y$21))</f>
        <v xml:space="preserve">Brambilla Carolina </v>
      </c>
      <c r="C16" s="223"/>
      <c r="D16" s="223"/>
      <c r="E16" s="229"/>
      <c r="F16" s="228" t="str">
        <f>IF(F15="","",LOOKUP(F15,$W$3:$W$21,$Y$3:$Y$21))</f>
        <v>Braile Belen</v>
      </c>
      <c r="G16" s="223"/>
      <c r="H16" s="223"/>
      <c r="I16" s="229"/>
      <c r="J16" s="228" t="str">
        <f>IF(J15="","",LOOKUP(J15,$W$3:$W$21,$Y$3:$Y$21))</f>
        <v>Castellón Sabina</v>
      </c>
      <c r="K16" s="223"/>
      <c r="L16" s="223"/>
      <c r="M16" s="229"/>
      <c r="N16" s="228" t="str">
        <f>IF(N15="","",LOOKUP(N15,$W$3:$W$21,$Y$3:$Y$21))</f>
        <v>Fontana Sonia</v>
      </c>
      <c r="O16" s="223"/>
      <c r="P16" s="223"/>
      <c r="Q16" s="229"/>
      <c r="R16" s="228" t="str">
        <f>IF(R15="","",LOOKUP(R15,$W$3:$W$21,$Y$3:$Y$21))</f>
        <v>Dawidiuk Luciano</v>
      </c>
      <c r="S16" s="223"/>
      <c r="T16" s="223"/>
      <c r="U16" s="229"/>
      <c r="W16" s="25"/>
      <c r="X16" s="35"/>
      <c r="Y16" s="34"/>
      <c r="Z16" s="34"/>
      <c r="AA16" s="22"/>
    </row>
    <row r="17" spans="1:27" ht="15" customHeight="1">
      <c r="A17" s="53">
        <v>2110</v>
      </c>
      <c r="B17" s="224" t="str">
        <f>IF(B15="","",IF(LOOKUP(B15,$W$3:$W$21,$Z$3:$Z$21)="","---",LOOKUP(B15,$W$3:$W$21,$Z$3:$Z$21)))</f>
        <v xml:space="preserve">Mansilla Graciela </v>
      </c>
      <c r="C17" s="225"/>
      <c r="D17" s="225"/>
      <c r="E17" s="226"/>
      <c r="F17" s="224" t="str">
        <f>IF(F15="","",IF(LOOKUP(F15,$W$3:$W$21,$Z$3:$Z$21)="","---",LOOKUP(F15,$W$3:$W$21,$Z$3:$Z$21)))</f>
        <v>Braile Belen</v>
      </c>
      <c r="G17" s="225"/>
      <c r="H17" s="225"/>
      <c r="I17" s="226"/>
      <c r="J17" s="224" t="str">
        <f>IF(J15="","",IF(LOOKUP(J15,$W$3:$W$21,$Z$3:$Z$21)="","---",LOOKUP(J15,$W$3:$W$21,$Z$3:$Z$21)))</f>
        <v>Castellón Sabina</v>
      </c>
      <c r="K17" s="225"/>
      <c r="L17" s="225"/>
      <c r="M17" s="226"/>
      <c r="N17" s="224" t="str">
        <f>IF(N15="","",IF(LOOKUP(N15,$W$3:$W$21,$Z$3:$Z$21)="","---",LOOKUP(N15,$W$3:$W$21,$Z$3:$Z$21)))</f>
        <v>Demarco Monica</v>
      </c>
      <c r="O17" s="225"/>
      <c r="P17" s="225"/>
      <c r="Q17" s="226"/>
      <c r="R17" s="224" t="str">
        <f>IF(R15="","",IF(LOOKUP(R15,$W$3:$W$21,$Z$3:$Z$21)="","---",LOOKUP(R15,$W$3:$W$21,$Z$3:$Z$21)))</f>
        <v>Dawidiuk Luciano</v>
      </c>
      <c r="S17" s="225"/>
      <c r="T17" s="225"/>
      <c r="U17" s="226"/>
      <c r="W17" s="25"/>
      <c r="X17" s="35"/>
      <c r="Y17" s="34"/>
      <c r="Z17" s="34"/>
      <c r="AA17" s="22"/>
    </row>
    <row r="18" spans="1:27" ht="21" customHeight="1">
      <c r="A18" s="53">
        <v>2110</v>
      </c>
      <c r="B18" s="29">
        <v>9</v>
      </c>
      <c r="C18" s="231" t="str">
        <f>IF(B18="","",LOOKUP(B18,$W$3:$W$21,$X$3:$X$21))</f>
        <v>Corp. Motricidad</v>
      </c>
      <c r="D18" s="232"/>
      <c r="E18" s="233"/>
      <c r="F18" s="29">
        <v>10</v>
      </c>
      <c r="G18" s="231" t="str">
        <f>IF(F18="","",LOOKUP(F18,$W$3:$W$21,$X$3:$X$21))</f>
        <v>Arte Y Educación</v>
      </c>
      <c r="H18" s="232"/>
      <c r="I18" s="233"/>
      <c r="J18" s="29">
        <v>2</v>
      </c>
      <c r="K18" s="231" t="str">
        <f>IF(J18="","",LOOKUP(J18,$W$3:$W$21,$X$3:$X$21))</f>
        <v>Taller Pens. Log. Matemático</v>
      </c>
      <c r="L18" s="232"/>
      <c r="M18" s="233"/>
      <c r="N18" s="29">
        <v>6</v>
      </c>
      <c r="O18" s="231" t="str">
        <f>IF(N18="","",LOOKUP(N18,$W$3:$W$21,$X$3:$X$21))</f>
        <v>Pedagogía</v>
      </c>
      <c r="P18" s="232"/>
      <c r="Q18" s="233"/>
      <c r="R18" s="31"/>
      <c r="S18" s="231" t="str">
        <f>IF(R18="","",LOOKUP(R18,$W$3:$W$21,$X$3:$X$21))</f>
        <v/>
      </c>
      <c r="T18" s="232"/>
      <c r="U18" s="233"/>
      <c r="W18" s="25"/>
      <c r="X18" s="35"/>
      <c r="Y18" s="34"/>
      <c r="Z18" s="34"/>
      <c r="AA18" s="22"/>
    </row>
    <row r="19" spans="1:27" ht="15" customHeight="1">
      <c r="A19" s="54"/>
      <c r="B19" s="228" t="str">
        <f>IF(B18="","",LOOKUP(B18,$W$3:$W$21,$Y$3:$Y$21))</f>
        <v>Vallerino Cecilia</v>
      </c>
      <c r="C19" s="223"/>
      <c r="D19" s="223"/>
      <c r="E19" s="229"/>
      <c r="F19" s="228" t="str">
        <f>IF(F18="","",LOOKUP(F18,$W$3:$W$21,$Y$3:$Y$21))</f>
        <v>Braile Belen</v>
      </c>
      <c r="G19" s="223"/>
      <c r="H19" s="223"/>
      <c r="I19" s="229"/>
      <c r="J19" s="228" t="str">
        <f>IF(J18="","",LOOKUP(J18,$W$3:$W$21,$Y$3:$Y$21))</f>
        <v>Castellón Sabina</v>
      </c>
      <c r="K19" s="223"/>
      <c r="L19" s="223"/>
      <c r="M19" s="229"/>
      <c r="N19" s="228" t="str">
        <f>IF(N18="","",LOOKUP(N18,$W$3:$W$21,$Y$3:$Y$21))</f>
        <v>Fontana Sonia</v>
      </c>
      <c r="O19" s="223"/>
      <c r="P19" s="223"/>
      <c r="Q19" s="229"/>
      <c r="R19" s="228" t="str">
        <f>IF(R18="","",LOOKUP(R18,$W$3:$W$21,$Y$3:$Y$21))</f>
        <v/>
      </c>
      <c r="S19" s="223"/>
      <c r="T19" s="223"/>
      <c r="U19" s="229"/>
      <c r="W19" s="25"/>
      <c r="X19" s="46"/>
      <c r="Y19" s="47"/>
      <c r="Z19" s="47"/>
      <c r="AA19" s="22"/>
    </row>
    <row r="20" spans="1:27" ht="15" customHeight="1">
      <c r="A20" s="53">
        <v>2210</v>
      </c>
      <c r="B20" s="224" t="str">
        <f>IF(B18="","",IF(LOOKUP(B18,$W$3:$W$21,$Z$3:$Z$21)="","---",LOOKUP(B18,$W$3:$W$21,$Z$3:$Z$21)))</f>
        <v>Vallerino Cecilia</v>
      </c>
      <c r="C20" s="225"/>
      <c r="D20" s="225"/>
      <c r="E20" s="226"/>
      <c r="F20" s="224" t="str">
        <f>IF(F18="","",IF(LOOKUP(F18,$W$3:$W$21,$Z$3:$Z$21)="","---",LOOKUP(F18,$W$3:$W$21,$Z$3:$Z$21)))</f>
        <v>Braile Belen</v>
      </c>
      <c r="G20" s="225"/>
      <c r="H20" s="225"/>
      <c r="I20" s="226"/>
      <c r="J20" s="224" t="str">
        <f>IF(J18="","",IF(LOOKUP(J18,$W$3:$W$21,$Z$3:$Z$21)="","---",LOOKUP(J18,$W$3:$W$21,$Z$3:$Z$21)))</f>
        <v>Castellón Sabina</v>
      </c>
      <c r="K20" s="225"/>
      <c r="L20" s="225"/>
      <c r="M20" s="226"/>
      <c r="N20" s="224" t="str">
        <f>IF(N18="","",IF(LOOKUP(N18,$W$3:$W$21,$Z$3:$Z$21)="","---",LOOKUP(N18,$W$3:$W$21,$Z$3:$Z$21)))</f>
        <v>Demarco Monica</v>
      </c>
      <c r="O20" s="225"/>
      <c r="P20" s="225"/>
      <c r="Q20" s="226"/>
      <c r="R20" s="224" t="str">
        <f>IF(R18="","",IF(LOOKUP(R18,$W$3:$W$21,$Z$3:$Z$21)="","---",LOOKUP(R18,$W$3:$W$21,$Z$3:$Z$21)))</f>
        <v/>
      </c>
      <c r="S20" s="225"/>
      <c r="T20" s="225"/>
      <c r="U20" s="226"/>
      <c r="W20" s="25"/>
      <c r="X20" s="46"/>
      <c r="Y20" s="47"/>
      <c r="Z20" s="47"/>
      <c r="AA20" s="22"/>
    </row>
    <row r="21" spans="1:27" ht="15" customHeight="1">
      <c r="B21" s="48"/>
      <c r="C21" s="48"/>
      <c r="D21" s="48"/>
      <c r="E21" s="49"/>
      <c r="F21" s="49"/>
      <c r="G21" s="49"/>
      <c r="H21" s="49"/>
      <c r="I21" s="49"/>
      <c r="J21" s="49"/>
      <c r="K21" s="49"/>
      <c r="L21" s="49"/>
      <c r="M21" s="49"/>
      <c r="N21" s="49"/>
      <c r="O21" s="49"/>
      <c r="P21" s="49"/>
      <c r="Q21" s="50"/>
      <c r="R21" s="50"/>
      <c r="S21" s="50"/>
      <c r="T21" s="50"/>
      <c r="U21" s="50"/>
      <c r="W21" s="25"/>
      <c r="X21" s="46"/>
      <c r="Y21" s="47"/>
      <c r="Z21" s="47"/>
      <c r="AA21" s="22"/>
    </row>
    <row r="22" spans="1:27" ht="12.75" customHeight="1"/>
    <row r="23" spans="1:27" ht="12.75" customHeight="1"/>
    <row r="24" spans="1:27" ht="12.75" customHeight="1"/>
    <row r="25" spans="1:27" ht="12.75" customHeight="1"/>
    <row r="26" spans="1:27" ht="12.75" customHeight="1"/>
    <row r="27" spans="1:27" ht="12.75" customHeight="1"/>
    <row r="28" spans="1:27" ht="12.75" customHeight="1"/>
    <row r="29" spans="1:27" ht="12.75" customHeight="1"/>
    <row r="30" spans="1:27" ht="12.75" customHeight="1"/>
    <row r="31" spans="1:27" ht="12.75" customHeight="1"/>
    <row r="32" spans="1:27"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row r="186" ht="12.75"/>
    <row r="187" ht="12.75"/>
    <row r="188" ht="12.75"/>
    <row r="189" ht="12.75"/>
    <row r="190" ht="12.75"/>
    <row r="191" ht="12.75"/>
    <row r="192" ht="12.75"/>
    <row r="193" ht="12.75"/>
    <row r="194" ht="12.75"/>
    <row r="195" ht="12.75"/>
    <row r="196" ht="12.75"/>
    <row r="197" ht="12.75"/>
    <row r="198" ht="12.75"/>
    <row r="199" ht="12.75"/>
    <row r="200" ht="12.75"/>
    <row r="201" ht="12.75"/>
    <row r="202" ht="12.75"/>
    <row r="203" ht="12.75"/>
    <row r="204" ht="12.75"/>
    <row r="205" ht="12.75"/>
    <row r="206" ht="12.75"/>
    <row r="207" ht="12.75"/>
    <row r="208" ht="12.75"/>
    <row r="209" ht="12.75"/>
    <row r="210" ht="12.75"/>
    <row r="211" ht="12.75"/>
    <row r="212" ht="12.75"/>
    <row r="213" ht="12.75"/>
    <row r="214" ht="12.75"/>
    <row r="215" ht="12.75"/>
    <row r="216" ht="12.75"/>
    <row r="217" ht="12.75"/>
    <row r="218" ht="12.75"/>
    <row r="219" ht="12.75"/>
    <row r="220" ht="12.75"/>
    <row r="221" ht="12.75"/>
    <row r="222" ht="12.75"/>
    <row r="223" ht="12.75"/>
    <row r="224" ht="12.75"/>
    <row r="225" ht="12.75"/>
    <row r="226" ht="12.75"/>
    <row r="227" ht="12.75"/>
    <row r="228" ht="12.75"/>
    <row r="229" ht="12.75"/>
    <row r="230" ht="12.75"/>
    <row r="231" ht="12.75"/>
    <row r="232" ht="12.75"/>
    <row r="233" ht="12.75"/>
    <row r="234" ht="12.75"/>
    <row r="235" ht="12.75"/>
    <row r="236" ht="12.75"/>
    <row r="237" ht="12.75"/>
    <row r="238" ht="12.75"/>
    <row r="239" ht="12.75"/>
    <row r="240" ht="12.75"/>
    <row r="241" ht="12.75"/>
    <row r="242" ht="12.75"/>
    <row r="243" ht="12.75"/>
    <row r="244" ht="12.75"/>
    <row r="245" ht="12.75"/>
    <row r="246" ht="12.75"/>
    <row r="247" ht="12.75"/>
    <row r="248" ht="12.75"/>
    <row r="249" ht="12.75"/>
    <row r="250" ht="12.75"/>
    <row r="251" ht="12.75"/>
    <row r="252" ht="12.75"/>
    <row r="253" ht="12.75"/>
    <row r="254" ht="12.75"/>
    <row r="255" ht="12.75"/>
    <row r="256" ht="12.75"/>
    <row r="257" ht="12.75"/>
    <row r="258" ht="12.75"/>
    <row r="259" ht="12.75"/>
    <row r="260" ht="12.75"/>
    <row r="261" ht="12.75"/>
    <row r="262" ht="12.75"/>
    <row r="263" ht="12.75"/>
    <row r="264" ht="12.75"/>
    <row r="265" ht="12.75"/>
    <row r="266" ht="12.75"/>
    <row r="267" ht="12.75"/>
    <row r="268" ht="12.75"/>
    <row r="269" ht="12.75"/>
    <row r="270" ht="12.75"/>
    <row r="271" ht="12.75"/>
    <row r="272" ht="12.75"/>
    <row r="273" ht="12.75"/>
    <row r="274" ht="12.75"/>
    <row r="275" ht="12.75"/>
    <row r="276" ht="12.75"/>
    <row r="277" ht="12.75"/>
    <row r="278" ht="12.75"/>
    <row r="279" ht="12.75"/>
    <row r="280" ht="12.75"/>
    <row r="281" ht="12.75"/>
    <row r="282" ht="12.75"/>
    <row r="283" ht="12.75"/>
    <row r="284" ht="12.75"/>
    <row r="285" ht="12.75"/>
    <row r="286" ht="12.75"/>
    <row r="287" ht="12.75"/>
    <row r="288" ht="12.75"/>
    <row r="289" ht="12.75"/>
    <row r="290" ht="12.75"/>
    <row r="291" ht="12.75"/>
    <row r="292" ht="12.75"/>
    <row r="293" ht="12.75"/>
    <row r="294" ht="12.75"/>
    <row r="295" ht="12.75"/>
    <row r="296" ht="12.75"/>
    <row r="297" ht="12.75"/>
    <row r="298" ht="12.75"/>
    <row r="299" ht="12.75"/>
    <row r="300" ht="12.75"/>
    <row r="301" ht="12.75"/>
    <row r="302" ht="12.75"/>
    <row r="303" ht="12.75"/>
    <row r="304" ht="12.75"/>
    <row r="305" ht="12.75"/>
    <row r="306" ht="12.75"/>
    <row r="307" ht="12.75"/>
    <row r="308" ht="12.75"/>
    <row r="309" ht="12.75"/>
    <row r="310" ht="12.75"/>
    <row r="311" ht="12.75"/>
    <row r="312" ht="12.75"/>
    <row r="313" ht="12.75"/>
    <row r="314" ht="12.75"/>
    <row r="315" ht="12.75"/>
    <row r="316" ht="12.75"/>
    <row r="317" ht="12.75"/>
    <row r="318" ht="12.75"/>
    <row r="319" ht="12.75"/>
    <row r="320" ht="12.75"/>
    <row r="321" ht="12.75"/>
    <row r="322" ht="12.75"/>
    <row r="323" ht="12.75"/>
    <row r="324" ht="12.75"/>
    <row r="325" ht="12.75"/>
    <row r="326" ht="12.75"/>
    <row r="327" ht="12.75"/>
    <row r="328" ht="12.75"/>
    <row r="329" ht="12.75"/>
    <row r="330" ht="12.75"/>
    <row r="331" ht="12.75"/>
    <row r="332" ht="12.75"/>
    <row r="333" ht="12.75"/>
    <row r="334" ht="12.75"/>
    <row r="335" ht="12.75"/>
    <row r="336" ht="12.75"/>
    <row r="337" ht="12.75"/>
    <row r="338" ht="12.75"/>
    <row r="339" ht="12.75"/>
    <row r="340" ht="12.75"/>
    <row r="341" ht="12.75"/>
    <row r="342" ht="12.75"/>
    <row r="343" ht="12.75"/>
    <row r="344" ht="12.75"/>
    <row r="345" ht="12.75"/>
    <row r="346" ht="12.75"/>
    <row r="347" ht="12.75"/>
    <row r="348" ht="12.75"/>
    <row r="349" ht="12.75"/>
    <row r="350" ht="12.75"/>
    <row r="351" ht="12.75"/>
    <row r="352" ht="12.75"/>
    <row r="353" ht="12.75"/>
    <row r="354" ht="12.75"/>
    <row r="355" ht="12.75"/>
    <row r="356" ht="12.75"/>
    <row r="357" ht="12.75"/>
    <row r="358" ht="12.75"/>
    <row r="359" ht="12.75"/>
    <row r="360" ht="12.75"/>
    <row r="361" ht="12.75"/>
    <row r="362" ht="12.75"/>
    <row r="363" ht="12.75"/>
    <row r="364" ht="12.75"/>
    <row r="365" ht="12.75"/>
    <row r="366" ht="12.75"/>
    <row r="367" ht="12.75"/>
    <row r="368" ht="12.75"/>
    <row r="369" ht="12.75"/>
    <row r="370" ht="12.75"/>
    <row r="371" ht="12.75"/>
    <row r="372" ht="12.75"/>
    <row r="373" ht="12.75"/>
    <row r="374" ht="12.75"/>
    <row r="375" ht="12.75"/>
    <row r="376" ht="12.75"/>
    <row r="377" ht="12.75"/>
    <row r="378" ht="12.75"/>
    <row r="379" ht="12.75"/>
    <row r="380" ht="12.75"/>
    <row r="381" ht="12.75"/>
    <row r="382" ht="12.75"/>
    <row r="383" ht="12.75"/>
    <row r="384" ht="12.75"/>
    <row r="385" ht="12.75"/>
    <row r="386" ht="12.75"/>
    <row r="387" ht="12.75"/>
    <row r="388" ht="12.75"/>
    <row r="389" ht="12.75"/>
    <row r="390" ht="12.75"/>
    <row r="391" ht="12.75"/>
    <row r="392" ht="12.75"/>
    <row r="393" ht="12.75"/>
    <row r="394" ht="12.75"/>
    <row r="395" ht="12.75"/>
    <row r="396" ht="12.75"/>
    <row r="397" ht="12.75"/>
    <row r="398" ht="12.75"/>
    <row r="399" ht="12.75"/>
    <row r="400" ht="12.75"/>
    <row r="401" ht="12.75"/>
    <row r="402" ht="12.75"/>
    <row r="403" ht="12.75"/>
    <row r="404" ht="12.75"/>
    <row r="405" ht="12.75"/>
    <row r="406" ht="12.75"/>
    <row r="407" ht="12.75"/>
    <row r="408" ht="12.75"/>
    <row r="409" ht="12.75"/>
    <row r="410" ht="12.75"/>
    <row r="411" ht="12.75"/>
    <row r="412" ht="12.75"/>
    <row r="413" ht="12.75"/>
    <row r="414" ht="12.75"/>
    <row r="415" ht="12.75"/>
    <row r="416" ht="12.75"/>
    <row r="417" ht="12.75"/>
    <row r="418" ht="12.75"/>
    <row r="419" ht="12.75"/>
    <row r="420" ht="12.75"/>
    <row r="421" ht="12.75"/>
    <row r="422" ht="12.75"/>
    <row r="423" ht="12.75"/>
    <row r="424" ht="12.75"/>
    <row r="425" ht="12.75"/>
    <row r="426" ht="12.75"/>
    <row r="427" ht="12.75"/>
    <row r="428" ht="12.75"/>
    <row r="429" ht="12.75"/>
    <row r="430" ht="12.75"/>
    <row r="431" ht="12.75"/>
    <row r="432" ht="12.75"/>
    <row r="433" ht="12.75"/>
    <row r="434" ht="12.75"/>
    <row r="435" ht="12.75"/>
    <row r="436" ht="12.75"/>
    <row r="437" ht="12.75"/>
    <row r="438" ht="12.75"/>
    <row r="439" ht="12.75"/>
    <row r="440" ht="12.75"/>
    <row r="441" ht="12.75"/>
    <row r="442" ht="12.75"/>
    <row r="443" ht="12.75"/>
    <row r="444" ht="12.75"/>
    <row r="445" ht="12.75"/>
    <row r="446" ht="12.75"/>
    <row r="447" ht="12.75"/>
    <row r="448" ht="12.75"/>
    <row r="449" ht="12.75"/>
    <row r="450" ht="12.75"/>
    <row r="451" ht="12.75"/>
    <row r="452" ht="12.75"/>
    <row r="453" ht="12.75"/>
    <row r="454" ht="12.75"/>
    <row r="455" ht="12.75"/>
    <row r="456" ht="12.75"/>
    <row r="457" ht="12.75"/>
    <row r="458" ht="12.75"/>
    <row r="459" ht="12.75"/>
    <row r="460" ht="12.75"/>
    <row r="461" ht="12.75"/>
    <row r="462" ht="12.75"/>
    <row r="463" ht="12.75"/>
    <row r="464" ht="12.75"/>
    <row r="465" ht="12.75"/>
    <row r="466" ht="12.75"/>
    <row r="467" ht="12.75"/>
    <row r="468" ht="12.75"/>
    <row r="469" ht="12.75"/>
    <row r="470" ht="12.75"/>
    <row r="471" ht="12.75"/>
    <row r="472" ht="12.75"/>
    <row r="473" ht="12.75"/>
    <row r="474" ht="12.75"/>
    <row r="475" ht="12.75"/>
    <row r="476" ht="12.75"/>
    <row r="477" ht="12.75"/>
    <row r="478" ht="12.75"/>
    <row r="479" ht="12.75"/>
    <row r="480" ht="12.75"/>
    <row r="481" ht="12.75"/>
    <row r="482" ht="12.75"/>
    <row r="483" ht="12.75"/>
    <row r="484" ht="12.75"/>
    <row r="485" ht="12.75"/>
    <row r="486" ht="12.75"/>
    <row r="487" ht="12.75"/>
    <row r="488" ht="12.75"/>
    <row r="489" ht="12.75"/>
    <row r="490" ht="12.75"/>
    <row r="491" ht="12.75"/>
    <row r="492" ht="12.75"/>
    <row r="493" ht="12.75"/>
    <row r="494" ht="12.75"/>
    <row r="495" ht="12.75"/>
    <row r="496" ht="12.75"/>
    <row r="497" ht="12.75"/>
    <row r="498" ht="12.75"/>
    <row r="499" ht="12.75"/>
    <row r="500" ht="12.75"/>
    <row r="501" ht="12.75"/>
    <row r="502" ht="12.75"/>
    <row r="503" ht="12.75"/>
    <row r="504" ht="12.75"/>
    <row r="505" ht="12.75"/>
    <row r="506" ht="12.75"/>
    <row r="507" ht="12.75"/>
    <row r="508" ht="12.75"/>
    <row r="509" ht="12.75"/>
    <row r="510" ht="12.75"/>
    <row r="511" ht="12.75"/>
    <row r="512" ht="12.75"/>
    <row r="513" ht="12.75"/>
    <row r="514" ht="12.75"/>
    <row r="515" ht="12.75"/>
    <row r="516" ht="12.75"/>
    <row r="517" ht="12.75"/>
    <row r="518" ht="12.75"/>
    <row r="519" ht="12.75"/>
    <row r="520" ht="12.75"/>
    <row r="521" ht="12.75"/>
    <row r="522" ht="12.75"/>
    <row r="523" ht="12.75"/>
    <row r="524" ht="12.75"/>
    <row r="525" ht="12.75"/>
    <row r="526" ht="12.75"/>
    <row r="527" ht="12.75"/>
    <row r="528" ht="12.75"/>
    <row r="529" ht="12.75"/>
    <row r="530" ht="12.75"/>
    <row r="531" ht="12.75"/>
    <row r="532" ht="12.75"/>
    <row r="533" ht="12.75"/>
    <row r="534" ht="12.75"/>
    <row r="535" ht="12.75"/>
    <row r="536" ht="12.75"/>
    <row r="537" ht="12.75"/>
    <row r="538" ht="12.75"/>
    <row r="539" ht="12.75"/>
    <row r="540" ht="12.75"/>
    <row r="541" ht="12.75"/>
    <row r="542" ht="12.75"/>
    <row r="543" ht="12.75"/>
    <row r="544" ht="12.75"/>
    <row r="545" ht="12.75"/>
    <row r="546" ht="12.75"/>
    <row r="547" ht="12.75"/>
    <row r="548" ht="12.75"/>
    <row r="549" ht="12.75"/>
    <row r="550" ht="12.75"/>
    <row r="551" ht="12.75"/>
    <row r="552" ht="12.75"/>
    <row r="553" ht="12.75"/>
    <row r="554" ht="12.75"/>
    <row r="555" ht="12.75"/>
    <row r="556" ht="12.75"/>
    <row r="557" ht="12.75"/>
    <row r="558" ht="12.75"/>
    <row r="559" ht="12.75"/>
    <row r="560" ht="12.75"/>
    <row r="561" ht="12.75"/>
    <row r="562" ht="12.75"/>
    <row r="563" ht="12.75"/>
    <row r="564" ht="12.75"/>
    <row r="565" ht="12.75"/>
    <row r="566" ht="12.75"/>
    <row r="567" ht="12.75"/>
    <row r="568" ht="12.75"/>
    <row r="569" ht="12.75"/>
    <row r="570" ht="12.75"/>
    <row r="571" ht="12.75"/>
    <row r="572" ht="12.75"/>
    <row r="573" ht="12.75"/>
    <row r="574" ht="12.75"/>
    <row r="575" ht="12.75"/>
    <row r="576" ht="12.75"/>
    <row r="577" ht="12.75"/>
    <row r="578" ht="12.75"/>
    <row r="579" ht="12.75"/>
    <row r="580" ht="12.75"/>
    <row r="581" ht="12.75"/>
    <row r="582" ht="12.75"/>
    <row r="583" ht="12.75"/>
    <row r="584" ht="12.75"/>
    <row r="585" ht="12.75"/>
    <row r="586" ht="12.75"/>
    <row r="587" ht="12.75"/>
    <row r="588" ht="12.75"/>
    <row r="589" ht="12.75"/>
    <row r="590" ht="12.75"/>
    <row r="591" ht="12.75"/>
    <row r="592" ht="12.75"/>
    <row r="593" ht="12.75"/>
    <row r="594" ht="12.75"/>
    <row r="595" ht="12.75"/>
    <row r="596" ht="12.75"/>
    <row r="597" ht="12.75"/>
    <row r="598" ht="12.75"/>
    <row r="599" ht="12.75"/>
    <row r="600" ht="12.75"/>
    <row r="601" ht="12.75"/>
    <row r="602" ht="12.75"/>
    <row r="603" ht="12.75"/>
    <row r="604" ht="12.75"/>
    <row r="605" ht="12.75"/>
    <row r="606" ht="12.75"/>
    <row r="607" ht="12.75"/>
    <row r="608" ht="12.75"/>
    <row r="609" ht="12.75"/>
    <row r="610" ht="12.75"/>
    <row r="611" ht="12.75"/>
    <row r="612" ht="12.75"/>
    <row r="613" ht="12.75"/>
    <row r="614" ht="12.75"/>
    <row r="615" ht="12.75"/>
    <row r="616" ht="12.75"/>
    <row r="617" ht="12.75"/>
    <row r="618" ht="12.75"/>
    <row r="619" ht="12.75"/>
    <row r="620" ht="12.75"/>
    <row r="621" ht="12.75"/>
    <row r="622" ht="12.75"/>
    <row r="623" ht="12.75"/>
    <row r="624" ht="12.75"/>
    <row r="625" ht="12.75"/>
    <row r="626" ht="12.75"/>
    <row r="627" ht="12.75"/>
    <row r="628" ht="12.75"/>
    <row r="629" ht="12.75"/>
    <row r="630" ht="12.75"/>
    <row r="631" ht="12.75"/>
    <row r="632" ht="12.75"/>
    <row r="633" ht="12.75"/>
    <row r="634" ht="12.75"/>
    <row r="635" ht="12.75"/>
    <row r="636" ht="12.75"/>
    <row r="637" ht="12.75"/>
    <row r="638" ht="12.75"/>
    <row r="639" ht="12.75"/>
    <row r="640" ht="12.75"/>
    <row r="641" ht="12.75"/>
    <row r="642" ht="12.75"/>
    <row r="643" ht="12.75"/>
    <row r="644" ht="12.75"/>
    <row r="645" ht="12.75"/>
    <row r="646" ht="12.75"/>
    <row r="647" ht="12.75"/>
    <row r="648" ht="12.75"/>
    <row r="649" ht="12.75"/>
    <row r="650" ht="12.75"/>
    <row r="651" ht="12.75"/>
    <row r="652" ht="12.75"/>
    <row r="653" ht="12.75"/>
    <row r="654" ht="12.75"/>
    <row r="655" ht="12.75"/>
    <row r="656" ht="12.75"/>
    <row r="657" ht="12.75"/>
    <row r="658" ht="12.75"/>
    <row r="659" ht="12.75"/>
    <row r="660" ht="12.75"/>
    <row r="661" ht="12.75"/>
    <row r="662" ht="12.75"/>
    <row r="663" ht="12.75"/>
    <row r="664" ht="12.75"/>
    <row r="665" ht="12.75"/>
    <row r="666" ht="12.75"/>
    <row r="667" ht="12.75"/>
    <row r="668" ht="12.75"/>
    <row r="669" ht="12.75"/>
    <row r="670" ht="12.75"/>
    <row r="671" ht="12.75"/>
    <row r="672" ht="12.75"/>
    <row r="673" ht="12.75"/>
    <row r="674" ht="12.75"/>
    <row r="675" ht="12.75"/>
    <row r="676" ht="12.75"/>
    <row r="677" ht="12.75"/>
    <row r="678" ht="12.75"/>
    <row r="679" ht="12.75"/>
    <row r="680" ht="12.75"/>
    <row r="681" ht="12.75"/>
    <row r="682" ht="12.75"/>
    <row r="683" ht="12.75"/>
    <row r="684" ht="12.75"/>
    <row r="685" ht="12.75"/>
    <row r="686" ht="12.75"/>
    <row r="687" ht="12.75"/>
    <row r="688" ht="12.75"/>
    <row r="689" ht="12.75"/>
    <row r="690" ht="12.75"/>
    <row r="691" ht="12.75"/>
    <row r="692" ht="12.75"/>
    <row r="693" ht="12.75"/>
    <row r="694" ht="12.75"/>
    <row r="695" ht="12.75"/>
    <row r="696" ht="12.75"/>
    <row r="697" ht="12.75"/>
    <row r="698" ht="12.75"/>
    <row r="699" ht="12.75"/>
    <row r="700" ht="12.75"/>
    <row r="701" ht="12.75"/>
    <row r="702" ht="12.75"/>
    <row r="703" ht="12.75"/>
    <row r="704" ht="12.75"/>
    <row r="705" ht="12.75"/>
    <row r="706" ht="12.75"/>
    <row r="707" ht="12.75"/>
    <row r="708" ht="12.75"/>
    <row r="709" ht="12.75"/>
    <row r="710" ht="12.75"/>
    <row r="711" ht="12.75"/>
    <row r="712" ht="12.75"/>
    <row r="713" ht="12.75"/>
    <row r="714" ht="12.75"/>
    <row r="715" ht="12.75"/>
    <row r="716" ht="12.75"/>
    <row r="717" ht="12.75"/>
    <row r="718" ht="12.75"/>
    <row r="719" ht="12.75"/>
    <row r="720" ht="12.75"/>
    <row r="721" ht="12.75"/>
    <row r="722" ht="12.75"/>
    <row r="723" ht="12.75"/>
    <row r="724" ht="12.75"/>
    <row r="725" ht="12.75"/>
    <row r="726" ht="12.75"/>
    <row r="727" ht="12.75"/>
    <row r="728" ht="12.75"/>
    <row r="729" ht="12.75"/>
    <row r="730" ht="12.75"/>
    <row r="731" ht="12.75"/>
    <row r="732" ht="12.75"/>
    <row r="733" ht="12.75"/>
    <row r="734" ht="12.75"/>
    <row r="735" ht="12.75"/>
    <row r="736" ht="12.75"/>
    <row r="737" ht="12.75"/>
    <row r="738" ht="12.75"/>
    <row r="739" ht="12.75"/>
    <row r="740" ht="12.75"/>
    <row r="741" ht="12.75"/>
    <row r="742" ht="12.75"/>
    <row r="743" ht="12.75"/>
    <row r="744" ht="12.75"/>
    <row r="745" ht="12.75"/>
    <row r="746" ht="12.75"/>
    <row r="747" ht="12.75"/>
    <row r="748" ht="12.75"/>
    <row r="749" ht="12.75"/>
    <row r="750" ht="12.75"/>
    <row r="751" ht="12.75"/>
    <row r="752" ht="12.75"/>
    <row r="753" ht="12.75"/>
    <row r="754" ht="12.75"/>
    <row r="755" ht="12.75"/>
    <row r="756" ht="12.75"/>
    <row r="757" ht="12.75"/>
    <row r="758" ht="12.75"/>
    <row r="759" ht="12.75"/>
    <row r="760" ht="12.75"/>
    <row r="761" ht="12.75"/>
    <row r="762" ht="12.75"/>
    <row r="763" ht="12.75"/>
    <row r="764" ht="12.75"/>
    <row r="765" ht="12.75"/>
    <row r="766" ht="12.75"/>
    <row r="767" ht="12.75"/>
    <row r="768" ht="12.75"/>
    <row r="769" ht="12.75"/>
    <row r="770" ht="12.75"/>
    <row r="771" ht="12.75"/>
    <row r="772" ht="12.75"/>
    <row r="773" ht="12.75"/>
    <row r="774" ht="12.75"/>
    <row r="775" ht="12.75"/>
    <row r="776" ht="12.75"/>
    <row r="777" ht="12.75"/>
    <row r="778" ht="12.75"/>
    <row r="779" ht="12.75"/>
    <row r="780" ht="12.75"/>
    <row r="781" ht="12.75"/>
    <row r="782" ht="12.75"/>
    <row r="783" ht="12.75"/>
    <row r="784" ht="12.75"/>
    <row r="785" ht="12.75"/>
    <row r="786" ht="12.75"/>
    <row r="787" ht="12.75"/>
    <row r="788" ht="12.75"/>
    <row r="789" ht="12.75"/>
    <row r="790" ht="12.75"/>
    <row r="791" ht="12.75"/>
    <row r="792" ht="12.75"/>
    <row r="793" ht="12.75"/>
    <row r="794" ht="12.75"/>
    <row r="795" ht="12.75"/>
    <row r="796" ht="12.75"/>
    <row r="797" ht="12.75"/>
    <row r="798" ht="12.75"/>
    <row r="799" ht="12.75"/>
    <row r="800" ht="12.75"/>
    <row r="801" ht="12.75"/>
    <row r="802" ht="12.75"/>
    <row r="803" ht="12.75"/>
    <row r="804" ht="12.75"/>
    <row r="805" ht="12.75"/>
    <row r="806" ht="12.75"/>
    <row r="807" ht="12.75"/>
    <row r="808" ht="12.75"/>
    <row r="809" ht="12.75"/>
    <row r="810" ht="12.75"/>
    <row r="811" ht="12.75"/>
    <row r="812" ht="12.75"/>
    <row r="813" ht="12.75"/>
    <row r="814" ht="12.75"/>
    <row r="815" ht="12.75"/>
    <row r="816" ht="12.75"/>
    <row r="817" ht="12.75"/>
    <row r="818" ht="12.75"/>
    <row r="819" ht="12.75"/>
    <row r="820" ht="12.75"/>
    <row r="821" ht="12.75"/>
    <row r="822" ht="12.75"/>
    <row r="823" ht="12.75"/>
    <row r="824" ht="12.75"/>
    <row r="825" ht="12.75"/>
    <row r="826" ht="12.75"/>
    <row r="827" ht="12.75"/>
    <row r="828" ht="12.75"/>
    <row r="829" ht="12.75"/>
    <row r="830" ht="12.75"/>
    <row r="831" ht="12.75"/>
    <row r="832" ht="12.75"/>
    <row r="833" ht="12.75"/>
    <row r="834" ht="12.75"/>
    <row r="835" ht="12.75"/>
    <row r="836" ht="12.75"/>
    <row r="837" ht="12.75"/>
    <row r="838" ht="12.75"/>
    <row r="839" ht="12.75"/>
    <row r="840" ht="12.75"/>
    <row r="841" ht="12.75"/>
    <row r="842" ht="12.75"/>
    <row r="843" ht="12.75"/>
    <row r="844" ht="12.75"/>
    <row r="845" ht="12.75"/>
    <row r="846" ht="12.75"/>
    <row r="847" ht="12.75"/>
    <row r="848" ht="12.75"/>
    <row r="849" ht="12.75"/>
    <row r="850" ht="12.75"/>
    <row r="851" ht="12.75"/>
    <row r="852" ht="12.75"/>
    <row r="853" ht="12.75"/>
    <row r="854" ht="12.75"/>
    <row r="855" ht="12.75"/>
    <row r="856" ht="12.75"/>
    <row r="857" ht="12.75"/>
    <row r="858" ht="12.75"/>
    <row r="859" ht="12.75"/>
    <row r="860" ht="12.75"/>
    <row r="861" ht="12.75"/>
    <row r="862" ht="12.75"/>
    <row r="863" ht="12.75"/>
    <row r="864" ht="12.75"/>
    <row r="865" ht="12.75"/>
    <row r="866" ht="12.75"/>
    <row r="867" ht="12.75"/>
    <row r="868" ht="12.75"/>
    <row r="869" ht="12.75"/>
    <row r="870" ht="12.75"/>
    <row r="871" ht="12.75"/>
    <row r="872" ht="12.75"/>
    <row r="873" ht="12.75"/>
    <row r="874" ht="12.75"/>
    <row r="875" ht="12.75"/>
    <row r="876" ht="12.75"/>
    <row r="877" ht="12.75"/>
    <row r="878" ht="12.75"/>
    <row r="879" ht="12.75"/>
    <row r="880" ht="12.75"/>
    <row r="881" ht="12.75"/>
    <row r="882" ht="12.75"/>
    <row r="883" ht="12.75"/>
    <row r="884" ht="12.75"/>
    <row r="885" ht="12.75"/>
    <row r="886" ht="12.75"/>
    <row r="887" ht="12.75"/>
    <row r="888" ht="12.75"/>
    <row r="889" ht="12.75"/>
    <row r="890" ht="12.75"/>
    <row r="891" ht="12.75"/>
    <row r="892" ht="12.75"/>
    <row r="893" ht="12.75"/>
    <row r="894" ht="12.75"/>
    <row r="895" ht="12.75"/>
    <row r="896" ht="12.75"/>
    <row r="897" ht="12.75"/>
    <row r="898" ht="12.75"/>
    <row r="899" ht="12.75"/>
    <row r="900" ht="12.75"/>
    <row r="901" ht="12.75"/>
    <row r="902" ht="12.75"/>
    <row r="903" ht="12.75"/>
    <row r="904" ht="12.75"/>
    <row r="905" ht="12.75"/>
    <row r="906" ht="12.75"/>
    <row r="907" ht="12.75"/>
    <row r="908" ht="12.75"/>
    <row r="909" ht="12.75"/>
    <row r="910" ht="12.75"/>
    <row r="911" ht="12.75"/>
    <row r="912" ht="12.75"/>
    <row r="913" ht="12.75"/>
    <row r="914" ht="12.75"/>
    <row r="915" ht="12.75"/>
    <row r="916" ht="12.75"/>
    <row r="917" ht="12.75"/>
    <row r="918" ht="12.75"/>
    <row r="919" ht="12.75"/>
    <row r="920" ht="12.75"/>
    <row r="921" ht="12.75"/>
    <row r="922" ht="12.75"/>
    <row r="923" ht="12.75"/>
    <row r="924" ht="12.75"/>
    <row r="925" ht="12.75"/>
    <row r="926" ht="12.75"/>
    <row r="927" ht="12.75"/>
    <row r="928" ht="12.75"/>
    <row r="929" ht="12.75"/>
    <row r="930" ht="12.75"/>
    <row r="931" ht="12.75"/>
    <row r="932" ht="12.75"/>
    <row r="933" ht="12.75"/>
    <row r="934" ht="12.75"/>
    <row r="935" ht="12.75"/>
    <row r="936" ht="12.75"/>
    <row r="937" ht="12.75"/>
    <row r="938" ht="12.75"/>
    <row r="939" ht="12.75"/>
    <row r="940" ht="12.75"/>
    <row r="941" ht="12.75"/>
    <row r="942" ht="12.75"/>
    <row r="943" ht="12.75"/>
    <row r="944" ht="12.75"/>
  </sheetData>
  <mergeCells count="96">
    <mergeCell ref="O9:Q9"/>
    <mergeCell ref="N10:Q10"/>
    <mergeCell ref="R10:U10"/>
    <mergeCell ref="N11:Q11"/>
    <mergeCell ref="R11:U11"/>
    <mergeCell ref="S9:U9"/>
    <mergeCell ref="C9:E9"/>
    <mergeCell ref="B10:E10"/>
    <mergeCell ref="F10:I10"/>
    <mergeCell ref="J10:M10"/>
    <mergeCell ref="B11:E11"/>
    <mergeCell ref="F11:I11"/>
    <mergeCell ref="J11:M11"/>
    <mergeCell ref="G9:I9"/>
    <mergeCell ref="K9:M9"/>
    <mergeCell ref="O15:Q15"/>
    <mergeCell ref="S15:U15"/>
    <mergeCell ref="J13:M13"/>
    <mergeCell ref="N13:Q13"/>
    <mergeCell ref="C12:E12"/>
    <mergeCell ref="G12:I12"/>
    <mergeCell ref="K12:M12"/>
    <mergeCell ref="O12:Q12"/>
    <mergeCell ref="B13:E13"/>
    <mergeCell ref="N14:Q14"/>
    <mergeCell ref="R14:U14"/>
    <mergeCell ref="S12:U12"/>
    <mergeCell ref="F13:I13"/>
    <mergeCell ref="R13:U13"/>
    <mergeCell ref="B17:E17"/>
    <mergeCell ref="F17:I17"/>
    <mergeCell ref="J17:M17"/>
    <mergeCell ref="N17:Q17"/>
    <mergeCell ref="R17:U17"/>
    <mergeCell ref="N20:Q20"/>
    <mergeCell ref="R20:U20"/>
    <mergeCell ref="C18:E18"/>
    <mergeCell ref="B19:E19"/>
    <mergeCell ref="F19:I19"/>
    <mergeCell ref="J19:M19"/>
    <mergeCell ref="B20:E20"/>
    <mergeCell ref="F20:I20"/>
    <mergeCell ref="J20:M20"/>
    <mergeCell ref="G18:I18"/>
    <mergeCell ref="S18:U18"/>
    <mergeCell ref="K18:M18"/>
    <mergeCell ref="O18:Q18"/>
    <mergeCell ref="N19:Q19"/>
    <mergeCell ref="R19:U19"/>
    <mergeCell ref="O3:Q3"/>
    <mergeCell ref="S3:U3"/>
    <mergeCell ref="R4:U4"/>
    <mergeCell ref="R5:U5"/>
    <mergeCell ref="O6:Q6"/>
    <mergeCell ref="S6:U6"/>
    <mergeCell ref="N4:Q4"/>
    <mergeCell ref="C1:U1"/>
    <mergeCell ref="B2:E2"/>
    <mergeCell ref="F2:I2"/>
    <mergeCell ref="J2:M2"/>
    <mergeCell ref="N2:Q2"/>
    <mergeCell ref="R2:U2"/>
    <mergeCell ref="C3:E3"/>
    <mergeCell ref="G3:I3"/>
    <mergeCell ref="K3:M3"/>
    <mergeCell ref="B4:E4"/>
    <mergeCell ref="F4:I4"/>
    <mergeCell ref="J4:M4"/>
    <mergeCell ref="B5:E5"/>
    <mergeCell ref="N5:Q5"/>
    <mergeCell ref="J7:M7"/>
    <mergeCell ref="N7:Q7"/>
    <mergeCell ref="R7:U7"/>
    <mergeCell ref="F5:I5"/>
    <mergeCell ref="J5:M5"/>
    <mergeCell ref="C6:E6"/>
    <mergeCell ref="G6:I6"/>
    <mergeCell ref="K6:M6"/>
    <mergeCell ref="B7:E7"/>
    <mergeCell ref="F7:I7"/>
    <mergeCell ref="R16:U16"/>
    <mergeCell ref="B8:E8"/>
    <mergeCell ref="F8:I8"/>
    <mergeCell ref="J8:M8"/>
    <mergeCell ref="N8:Q8"/>
    <mergeCell ref="R8:U8"/>
    <mergeCell ref="C15:E15"/>
    <mergeCell ref="G15:I15"/>
    <mergeCell ref="K15:M15"/>
    <mergeCell ref="B16:E16"/>
    <mergeCell ref="F16:I16"/>
    <mergeCell ref="J16:M16"/>
    <mergeCell ref="N16:Q16"/>
    <mergeCell ref="B14:E14"/>
    <mergeCell ref="F14:I14"/>
    <mergeCell ref="J14:M14"/>
  </mergeCells>
  <conditionalFormatting sqref="C3:E4 G3 K3 O3 S3 B4 F4 J4 N4 R4 C6:E6 G6 K6 O6 S6 B7 F7 J7 N7 R7 C9:E9 G9 K9 O9 S9 B10 F10 J10 N10 R10 G12 K12 O12 S12 B13 F13 J13 N13 R13 C15 G15 K15 O15 S15 B16 F16 J16 N16 R16 C18 G18 K18 O18 S18 B19 F19 J19 N19 R19">
    <cfRule type="cellIs" dxfId="325" priority="1" operator="equal">
      <formula>""</formula>
    </cfRule>
  </conditionalFormatting>
  <conditionalFormatting sqref="B3:B9">
    <cfRule type="cellIs" dxfId="324" priority="2" operator="equal">
      <formula>""</formula>
    </cfRule>
  </conditionalFormatting>
  <conditionalFormatting sqref="B15">
    <cfRule type="cellIs" dxfId="323" priority="3" operator="equal">
      <formula>""</formula>
    </cfRule>
  </conditionalFormatting>
  <conditionalFormatting sqref="B16 C15:E15">
    <cfRule type="cellIs" dxfId="322" priority="4" operator="equal">
      <formula>""</formula>
    </cfRule>
  </conditionalFormatting>
  <conditionalFormatting sqref="J8 N8 R8 B11 F11 J11 N11 R11 B14 F14 J14 N14 R14 B17 F17 J17 N17 R17 B20 F20 J20 N20 R20">
    <cfRule type="cellIs" dxfId="321" priority="5" operator="equal">
      <formula>""</formula>
    </cfRule>
  </conditionalFormatting>
  <conditionalFormatting sqref="J16 K15:M15">
    <cfRule type="cellIs" dxfId="320" priority="6" operator="equal">
      <formula>""</formula>
    </cfRule>
  </conditionalFormatting>
  <conditionalFormatting sqref="R5 R11">
    <cfRule type="cellIs" dxfId="319" priority="7" operator="equal">
      <formula>""</formula>
    </cfRule>
  </conditionalFormatting>
  <conditionalFormatting sqref="B5 B11">
    <cfRule type="cellIs" dxfId="318" priority="8" operator="equal">
      <formula>""</formula>
    </cfRule>
  </conditionalFormatting>
  <conditionalFormatting sqref="G3:I4 F4 G6:I6 G9:I9 F10">
    <cfRule type="cellIs" dxfId="317" priority="9" operator="equal">
      <formula>""</formula>
    </cfRule>
  </conditionalFormatting>
  <conditionalFormatting sqref="F3:F9">
    <cfRule type="cellIs" dxfId="316" priority="10" operator="equal">
      <formula>""</formula>
    </cfRule>
  </conditionalFormatting>
  <conditionalFormatting sqref="F5 F11">
    <cfRule type="cellIs" dxfId="315" priority="11" operator="equal">
      <formula>""</formula>
    </cfRule>
  </conditionalFormatting>
  <conditionalFormatting sqref="K3:M4 J4 K6:M6 K9:M9 J10">
    <cfRule type="cellIs" dxfId="314" priority="12" operator="equal">
      <formula>""</formula>
    </cfRule>
  </conditionalFormatting>
  <conditionalFormatting sqref="J3:J9 N8 R8 B11 F11 J11 N11 R11 B14 F14 J14 N14 R14 B17 F17 J17 N17 R17 B20 F20 J20 N20 R20">
    <cfRule type="cellIs" dxfId="313" priority="13" operator="equal">
      <formula>""</formula>
    </cfRule>
  </conditionalFormatting>
  <conditionalFormatting sqref="J5 J11">
    <cfRule type="cellIs" dxfId="312" priority="14" operator="equal">
      <formula>""</formula>
    </cfRule>
  </conditionalFormatting>
  <conditionalFormatting sqref="O3:Q4 N4 O6:Q6 O9:Q9 N10">
    <cfRule type="cellIs" dxfId="311" priority="15" operator="equal">
      <formula>""</formula>
    </cfRule>
  </conditionalFormatting>
  <conditionalFormatting sqref="N3:N9">
    <cfRule type="cellIs" dxfId="310" priority="16" operator="equal">
      <formula>""</formula>
    </cfRule>
  </conditionalFormatting>
  <conditionalFormatting sqref="N5 N11">
    <cfRule type="cellIs" dxfId="309" priority="17" operator="equal">
      <formula>""</formula>
    </cfRule>
  </conditionalFormatting>
  <conditionalFormatting sqref="S3:U4 R4 S6:U6 S9:U9 R10">
    <cfRule type="cellIs" dxfId="308" priority="18" operator="equal">
      <formula>""</formula>
    </cfRule>
  </conditionalFormatting>
  <conditionalFormatting sqref="R3:R9">
    <cfRule type="cellIs" dxfId="307" priority="19" operator="equal">
      <formula>""</formula>
    </cfRule>
  </conditionalFormatting>
  <conditionalFormatting sqref="C6:E6 B7 C12:E12 G12 B13">
    <cfRule type="cellIs" dxfId="306" priority="20" operator="equal">
      <formula>""</formula>
    </cfRule>
  </conditionalFormatting>
  <conditionalFormatting sqref="B6 B12">
    <cfRule type="cellIs" dxfId="305" priority="21" operator="equal">
      <formula>""</formula>
    </cfRule>
  </conditionalFormatting>
  <conditionalFormatting sqref="B8 B14">
    <cfRule type="cellIs" dxfId="304" priority="22" operator="equal">
      <formula>""</formula>
    </cfRule>
  </conditionalFormatting>
  <conditionalFormatting sqref="B17">
    <cfRule type="cellIs" dxfId="303" priority="23" operator="equal">
      <formula>""</formula>
    </cfRule>
  </conditionalFormatting>
  <conditionalFormatting sqref="B19 C18:E18">
    <cfRule type="cellIs" dxfId="302" priority="24" operator="equal">
      <formula>""</formula>
    </cfRule>
  </conditionalFormatting>
  <conditionalFormatting sqref="B18">
    <cfRule type="cellIs" dxfId="301" priority="25" operator="equal">
      <formula>""</formula>
    </cfRule>
  </conditionalFormatting>
  <conditionalFormatting sqref="B20">
    <cfRule type="cellIs" dxfId="300" priority="26" operator="equal">
      <formula>""</formula>
    </cfRule>
  </conditionalFormatting>
  <conditionalFormatting sqref="G6:I6 F7 G12:I12 F13">
    <cfRule type="cellIs" dxfId="299" priority="27" operator="equal">
      <formula>""</formula>
    </cfRule>
  </conditionalFormatting>
  <conditionalFormatting sqref="F6 F12">
    <cfRule type="cellIs" dxfId="298" priority="28" operator="equal">
      <formula>""</formula>
    </cfRule>
  </conditionalFormatting>
  <conditionalFormatting sqref="F8 F14">
    <cfRule type="cellIs" dxfId="297" priority="29" operator="equal">
      <formula>""</formula>
    </cfRule>
  </conditionalFormatting>
  <conditionalFormatting sqref="F16 G15:I15">
    <cfRule type="cellIs" dxfId="296" priority="30" operator="equal">
      <formula>""</formula>
    </cfRule>
  </conditionalFormatting>
  <conditionalFormatting sqref="F15">
    <cfRule type="cellIs" dxfId="295" priority="31" operator="equal">
      <formula>""</formula>
    </cfRule>
  </conditionalFormatting>
  <conditionalFormatting sqref="F17">
    <cfRule type="cellIs" dxfId="294" priority="32" operator="equal">
      <formula>""</formula>
    </cfRule>
  </conditionalFormatting>
  <conditionalFormatting sqref="F19 G18:I18">
    <cfRule type="cellIs" dxfId="293" priority="33" operator="equal">
      <formula>""</formula>
    </cfRule>
  </conditionalFormatting>
  <conditionalFormatting sqref="F18">
    <cfRule type="cellIs" dxfId="292" priority="34" operator="equal">
      <formula>""</formula>
    </cfRule>
  </conditionalFormatting>
  <conditionalFormatting sqref="F20">
    <cfRule type="cellIs" dxfId="291" priority="35" operator="equal">
      <formula>""</formula>
    </cfRule>
  </conditionalFormatting>
  <conditionalFormatting sqref="K6:M6 J7 K12:M12 J13">
    <cfRule type="cellIs" dxfId="290" priority="36" operator="equal">
      <formula>""</formula>
    </cfRule>
  </conditionalFormatting>
  <conditionalFormatting sqref="J6 J12">
    <cfRule type="cellIs" dxfId="289" priority="37" operator="equal">
      <formula>""</formula>
    </cfRule>
  </conditionalFormatting>
  <conditionalFormatting sqref="J15">
    <cfRule type="cellIs" dxfId="288" priority="38" operator="equal">
      <formula>""</formula>
    </cfRule>
  </conditionalFormatting>
  <conditionalFormatting sqref="J17">
    <cfRule type="cellIs" dxfId="287" priority="39" operator="equal">
      <formula>""</formula>
    </cfRule>
  </conditionalFormatting>
  <conditionalFormatting sqref="J19 K18:M18">
    <cfRule type="cellIs" dxfId="286" priority="40" operator="equal">
      <formula>""</formula>
    </cfRule>
  </conditionalFormatting>
  <conditionalFormatting sqref="J18">
    <cfRule type="cellIs" dxfId="285" priority="41" operator="equal">
      <formula>""</formula>
    </cfRule>
  </conditionalFormatting>
  <conditionalFormatting sqref="J20">
    <cfRule type="cellIs" dxfId="284" priority="42" operator="equal">
      <formula>""</formula>
    </cfRule>
  </conditionalFormatting>
  <conditionalFormatting sqref="O6:Q6 N7 O12:Q12 N13">
    <cfRule type="cellIs" dxfId="283" priority="43" operator="equal">
      <formula>""</formula>
    </cfRule>
  </conditionalFormatting>
  <conditionalFormatting sqref="N6 N12">
    <cfRule type="cellIs" dxfId="282" priority="44" operator="equal">
      <formula>""</formula>
    </cfRule>
  </conditionalFormatting>
  <conditionalFormatting sqref="N8 N14">
    <cfRule type="cellIs" dxfId="281" priority="45" operator="equal">
      <formula>""</formula>
    </cfRule>
  </conditionalFormatting>
  <conditionalFormatting sqref="N16 O15:Q15">
    <cfRule type="cellIs" dxfId="280" priority="46" operator="equal">
      <formula>""</formula>
    </cfRule>
  </conditionalFormatting>
  <conditionalFormatting sqref="N15">
    <cfRule type="cellIs" dxfId="279" priority="47" operator="equal">
      <formula>""</formula>
    </cfRule>
  </conditionalFormatting>
  <conditionalFormatting sqref="N17">
    <cfRule type="cellIs" dxfId="278" priority="48" operator="equal">
      <formula>""</formula>
    </cfRule>
  </conditionalFormatting>
  <conditionalFormatting sqref="N19 O18:Q18">
    <cfRule type="cellIs" dxfId="277" priority="49" operator="equal">
      <formula>""</formula>
    </cfRule>
  </conditionalFormatting>
  <conditionalFormatting sqref="N18">
    <cfRule type="cellIs" dxfId="276" priority="50" operator="equal">
      <formula>""</formula>
    </cfRule>
  </conditionalFormatting>
  <conditionalFormatting sqref="N20">
    <cfRule type="cellIs" dxfId="275" priority="51" operator="equal">
      <formula>""</formula>
    </cfRule>
  </conditionalFormatting>
  <conditionalFormatting sqref="R8 R14">
    <cfRule type="cellIs" dxfId="274" priority="52" operator="equal">
      <formula>""</formula>
    </cfRule>
  </conditionalFormatting>
  <conditionalFormatting sqref="S6:U6 R7 S12:U12 R13">
    <cfRule type="cellIs" dxfId="273" priority="53" operator="equal">
      <formula>""</formula>
    </cfRule>
  </conditionalFormatting>
  <conditionalFormatting sqref="R6 R12">
    <cfRule type="cellIs" dxfId="272" priority="54" operator="equal">
      <formula>""</formula>
    </cfRule>
  </conditionalFormatting>
  <conditionalFormatting sqref="R17">
    <cfRule type="cellIs" dxfId="271" priority="55" operator="equal">
      <formula>""</formula>
    </cfRule>
  </conditionalFormatting>
  <conditionalFormatting sqref="R16 S15:U15">
    <cfRule type="cellIs" dxfId="270" priority="56" operator="equal">
      <formula>""</formula>
    </cfRule>
  </conditionalFormatting>
  <conditionalFormatting sqref="R15">
    <cfRule type="cellIs" dxfId="269" priority="57" operator="equal">
      <formula>""</formula>
    </cfRule>
  </conditionalFormatting>
  <conditionalFormatting sqref="R20">
    <cfRule type="cellIs" dxfId="268" priority="58" operator="equal">
      <formula>""</formula>
    </cfRule>
  </conditionalFormatting>
  <conditionalFormatting sqref="R19 S18:U18">
    <cfRule type="cellIs" dxfId="267" priority="59" operator="equal">
      <formula>""</formula>
    </cfRule>
  </conditionalFormatting>
  <conditionalFormatting sqref="R18">
    <cfRule type="cellIs" dxfId="266" priority="60" operator="equal">
      <formula>""</formula>
    </cfRule>
  </conditionalFormatting>
  <printOptions horizontalCentered="1" verticalCentered="1"/>
  <pageMargins left="0.25" right="0.25" top="0.75" bottom="0.75" header="0" footer="0"/>
  <pageSetup paperSize="9" scale="110" pageOrder="overThenDown" orientation="landscape" cellComments="atEnd"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outlinePr summaryBelow="0" summaryRight="0"/>
  </sheetPr>
  <dimension ref="A1:AA944"/>
  <sheetViews>
    <sheetView workbookViewId="0">
      <selection activeCell="U36" sqref="U36"/>
    </sheetView>
  </sheetViews>
  <sheetFormatPr baseColWidth="10" defaultColWidth="12.7109375" defaultRowHeight="15.75" customHeight="1"/>
  <cols>
    <col min="1" max="1" width="4.42578125" customWidth="1"/>
    <col min="2" max="2" width="1.85546875" customWidth="1"/>
    <col min="3" max="3" width="9.28515625" customWidth="1"/>
    <col min="4" max="4" width="1.85546875" customWidth="1"/>
    <col min="5" max="5" width="9.28515625" customWidth="1"/>
    <col min="6" max="6" width="1.85546875" customWidth="1"/>
    <col min="7" max="7" width="9.28515625" customWidth="1"/>
    <col min="8" max="8" width="1.85546875" customWidth="1"/>
    <col min="9" max="9" width="9.28515625" customWidth="1"/>
    <col min="10" max="10" width="1.85546875" customWidth="1"/>
    <col min="11" max="11" width="9.28515625" customWidth="1"/>
    <col min="12" max="12" width="1.85546875" customWidth="1"/>
    <col min="13" max="13" width="9.28515625" customWidth="1"/>
    <col min="14" max="14" width="1.85546875" customWidth="1"/>
    <col min="15" max="15" width="9.28515625" customWidth="1"/>
    <col min="16" max="16" width="1.85546875" customWidth="1"/>
    <col min="17" max="17" width="9.28515625" customWidth="1"/>
    <col min="18" max="18" width="1.85546875" customWidth="1"/>
    <col min="19" max="19" width="9.28515625" customWidth="1"/>
    <col min="20" max="20" width="1.85546875" customWidth="1"/>
    <col min="21" max="21" width="9.28515625" customWidth="1"/>
    <col min="22" max="22" width="5.7109375" customWidth="1"/>
    <col min="23" max="23" width="3" customWidth="1"/>
    <col min="24" max="24" width="24.28515625" customWidth="1"/>
    <col min="25" max="25" width="22.28515625" customWidth="1"/>
    <col min="26" max="26" width="17.140625" customWidth="1"/>
    <col min="27" max="27" width="9.7109375" customWidth="1"/>
  </cols>
  <sheetData>
    <row r="1" spans="1:27" ht="27.75" customHeight="1">
      <c r="A1" s="51"/>
      <c r="B1" s="52"/>
      <c r="C1" s="234" t="s">
        <v>356</v>
      </c>
      <c r="D1" s="223"/>
      <c r="E1" s="223"/>
      <c r="F1" s="223"/>
      <c r="G1" s="223"/>
      <c r="H1" s="223"/>
      <c r="I1" s="223"/>
      <c r="J1" s="223"/>
      <c r="K1" s="223"/>
      <c r="L1" s="223"/>
      <c r="M1" s="223"/>
      <c r="N1" s="223"/>
      <c r="O1" s="223"/>
      <c r="P1" s="223"/>
      <c r="Q1" s="223"/>
      <c r="R1" s="223"/>
      <c r="S1" s="223"/>
      <c r="T1" s="223"/>
      <c r="U1" s="223"/>
      <c r="V1" s="22"/>
      <c r="W1" s="23"/>
    </row>
    <row r="2" spans="1:27" ht="15" customHeight="1">
      <c r="B2" s="235" t="s">
        <v>16</v>
      </c>
      <c r="C2" s="236"/>
      <c r="D2" s="236"/>
      <c r="E2" s="237"/>
      <c r="F2" s="235" t="s">
        <v>179</v>
      </c>
      <c r="G2" s="236"/>
      <c r="H2" s="236"/>
      <c r="I2" s="237"/>
      <c r="J2" s="235" t="s">
        <v>180</v>
      </c>
      <c r="K2" s="236"/>
      <c r="L2" s="236"/>
      <c r="M2" s="237"/>
      <c r="N2" s="235" t="s">
        <v>181</v>
      </c>
      <c r="O2" s="236"/>
      <c r="P2" s="236"/>
      <c r="Q2" s="237"/>
      <c r="R2" s="235" t="s">
        <v>182</v>
      </c>
      <c r="S2" s="236"/>
      <c r="T2" s="236"/>
      <c r="U2" s="237"/>
      <c r="W2" s="25"/>
      <c r="X2" s="26" t="s">
        <v>183</v>
      </c>
      <c r="Y2" s="26" t="s">
        <v>184</v>
      </c>
      <c r="Z2" s="26" t="s">
        <v>185</v>
      </c>
      <c r="AA2" s="27"/>
    </row>
    <row r="3" spans="1:27" ht="15" customHeight="1">
      <c r="A3" s="53"/>
      <c r="B3" s="29"/>
      <c r="C3" s="231" t="str">
        <f>IF(B3="","",LOOKUP(B3,$W$3:$W$21,$X$3:$X$21))</f>
        <v/>
      </c>
      <c r="D3" s="232"/>
      <c r="E3" s="233"/>
      <c r="F3" s="31"/>
      <c r="G3" s="231" t="str">
        <f>IF(F3="","",LOOKUP(F3,$W$3:$W$21,$X$3:$X$21))</f>
        <v/>
      </c>
      <c r="H3" s="232"/>
      <c r="I3" s="233"/>
      <c r="J3" s="31"/>
      <c r="K3" s="231" t="str">
        <f>IF(J3="","",LOOKUP(J3,$W$3:$W$21,$X$3:$X$21))</f>
        <v/>
      </c>
      <c r="L3" s="232"/>
      <c r="M3" s="233"/>
      <c r="N3" s="29"/>
      <c r="O3" s="231" t="str">
        <f>IF(N3="","",LOOKUP(N3,$W$3:$W$21,$X$3:$X$21))</f>
        <v/>
      </c>
      <c r="P3" s="232"/>
      <c r="Q3" s="233"/>
      <c r="R3" s="31"/>
      <c r="S3" s="231" t="str">
        <f>IF(R3="","",LOOKUP(R3,$W$3:$W$21,$X$3:$X$21))</f>
        <v/>
      </c>
      <c r="T3" s="232"/>
      <c r="U3" s="233"/>
      <c r="W3" s="25">
        <v>1</v>
      </c>
      <c r="X3" s="34" t="s">
        <v>357</v>
      </c>
      <c r="Y3" s="34" t="s">
        <v>128</v>
      </c>
      <c r="Z3" s="34" t="s">
        <v>128</v>
      </c>
      <c r="AA3" s="22"/>
    </row>
    <row r="4" spans="1:27" ht="15" customHeight="1">
      <c r="A4" s="53" t="s">
        <v>187</v>
      </c>
      <c r="B4" s="228" t="str">
        <f>IF(B3="","",LOOKUP(B3,$W$3:$W$21,$Y$3:$Y$21))</f>
        <v/>
      </c>
      <c r="C4" s="223"/>
      <c r="D4" s="223"/>
      <c r="E4" s="229"/>
      <c r="F4" s="228" t="str">
        <f>IF(F3="","",LOOKUP(F3,$W$3:$W$21,$Y$3:$Y$21))</f>
        <v/>
      </c>
      <c r="G4" s="223"/>
      <c r="H4" s="223"/>
      <c r="I4" s="229"/>
      <c r="J4" s="228" t="str">
        <f>IF(J3="","",LOOKUP(J3,$W$3:$W$21,$Y$3:$Y$21))</f>
        <v/>
      </c>
      <c r="K4" s="223"/>
      <c r="L4" s="223"/>
      <c r="M4" s="229"/>
      <c r="N4" s="228" t="str">
        <f>IF(N3="","",LOOKUP(N3,$W$3:$W$21,$Y$3:$Y$21))</f>
        <v/>
      </c>
      <c r="O4" s="223"/>
      <c r="P4" s="223"/>
      <c r="Q4" s="229"/>
      <c r="R4" s="228" t="str">
        <f>IF(R3="","",LOOKUP(R3,$W$3:$W$21,$Y$3:$Y$21))</f>
        <v/>
      </c>
      <c r="S4" s="223"/>
      <c r="T4" s="223"/>
      <c r="U4" s="229"/>
      <c r="W4" s="25">
        <v>2</v>
      </c>
      <c r="X4" s="34" t="s">
        <v>358</v>
      </c>
      <c r="Y4" s="47" t="s">
        <v>359</v>
      </c>
      <c r="Z4" s="34" t="s">
        <v>359</v>
      </c>
      <c r="AA4" s="22"/>
    </row>
    <row r="5" spans="1:27" ht="15" customHeight="1">
      <c r="A5" s="53"/>
      <c r="B5" s="224" t="str">
        <f>IF(B3="","",IF(LOOKUP(B3,$W$9:$W$21,$Z$9:$Z$21)="","---",LOOKUP(B3,$W$9:$W$21,$Z$9:$Z$21)))</f>
        <v/>
      </c>
      <c r="C5" s="225"/>
      <c r="D5" s="225"/>
      <c r="E5" s="226"/>
      <c r="F5" s="224" t="str">
        <f>IF(F3="","",IF(LOOKUP(F3,$W$9:$W$21,$Z$9:$Z$21)="","---",LOOKUP(F3,$W$9:$W$21,$Z$9:$Z$21)))</f>
        <v/>
      </c>
      <c r="G5" s="225"/>
      <c r="H5" s="225"/>
      <c r="I5" s="226"/>
      <c r="J5" s="224" t="str">
        <f>IF(J3="","",IF(LOOKUP(J3,$W$9:$W$21,$Z$9:$Z$21)="","---",LOOKUP(J3,$W$9:$W$21,$Z$9:$Z$21)))</f>
        <v/>
      </c>
      <c r="K5" s="225"/>
      <c r="L5" s="225"/>
      <c r="M5" s="226"/>
      <c r="N5" s="224" t="str">
        <f>IF(N3="","",IF(LOOKUP(N3,$W$9:$W$21,$Z$9:$Z$21)="","---",LOOKUP(N3,$W$9:$W$21,$Z$9:$Z$21)))</f>
        <v/>
      </c>
      <c r="O5" s="225"/>
      <c r="P5" s="225"/>
      <c r="Q5" s="226"/>
      <c r="R5" s="224" t="str">
        <f>IF(R3="","",IF(LOOKUP(R3,$W$9:$W$21,$Z$9:$Z$21)="","---",LOOKUP(R3,$W$9:$W$21,$Z$9:$Z$21)))</f>
        <v/>
      </c>
      <c r="S5" s="225"/>
      <c r="T5" s="225"/>
      <c r="U5" s="226"/>
      <c r="W5" s="25">
        <v>3</v>
      </c>
      <c r="X5" s="34" t="s">
        <v>360</v>
      </c>
      <c r="Y5" s="34" t="s">
        <v>107</v>
      </c>
      <c r="Z5" s="47" t="s">
        <v>107</v>
      </c>
      <c r="AA5" s="22"/>
    </row>
    <row r="6" spans="1:27" ht="15" customHeight="1">
      <c r="A6" s="53">
        <v>1700</v>
      </c>
      <c r="B6" s="29"/>
      <c r="C6" s="231" t="str">
        <f>IF(B6="","",LOOKUP(B6,$W$3:$W$21,$X$3:$X$21))</f>
        <v/>
      </c>
      <c r="D6" s="232"/>
      <c r="E6" s="233"/>
      <c r="F6" s="31"/>
      <c r="G6" s="231" t="str">
        <f>IF(F6="","",LOOKUP(F6,$W$3:$W$21,$X$3:$X$21))</f>
        <v/>
      </c>
      <c r="H6" s="232"/>
      <c r="I6" s="233"/>
      <c r="J6" s="31"/>
      <c r="K6" s="231" t="str">
        <f>IF(J6="","",LOOKUP(J6,$W$3:$W$21,$X$3:$X$21))</f>
        <v/>
      </c>
      <c r="L6" s="232"/>
      <c r="M6" s="233"/>
      <c r="N6" s="29">
        <v>12</v>
      </c>
      <c r="O6" s="231" t="str">
        <f>IF(N6="","",LOOKUP(N6,$W$3:$W$21,$X$3:$X$21))</f>
        <v>Pract. Doc. II (17 a 18 hs)</v>
      </c>
      <c r="P6" s="232"/>
      <c r="Q6" s="233"/>
      <c r="R6" s="31"/>
      <c r="S6" s="231" t="str">
        <f>IF(R6="","",LOOKUP(R6,$W$3:$W$21,$X$3:$X$21))</f>
        <v/>
      </c>
      <c r="T6" s="232"/>
      <c r="U6" s="233"/>
      <c r="W6" s="25">
        <v>4</v>
      </c>
      <c r="X6" s="34" t="s">
        <v>361</v>
      </c>
      <c r="Y6" s="34" t="s">
        <v>122</v>
      </c>
      <c r="Z6" s="47" t="s">
        <v>122</v>
      </c>
      <c r="AA6" s="22"/>
    </row>
    <row r="7" spans="1:27" ht="15" customHeight="1">
      <c r="A7" s="53" t="s">
        <v>191</v>
      </c>
      <c r="B7" s="228" t="str">
        <f>IF(B6="","",LOOKUP(B6,$W$3:$W$21,$Y$3:$Y$21))</f>
        <v/>
      </c>
      <c r="C7" s="223"/>
      <c r="D7" s="223"/>
      <c r="E7" s="229"/>
      <c r="F7" s="228" t="str">
        <f>IF(F6="","",LOOKUP(F6,$W$3:$W$21,$Y$3:$Y$21))</f>
        <v/>
      </c>
      <c r="G7" s="223"/>
      <c r="H7" s="223"/>
      <c r="I7" s="229"/>
      <c r="J7" s="228" t="str">
        <f>IF(J6="","",LOOKUP(J6,$W$3:$W$21,$Y$3:$Y$21))</f>
        <v/>
      </c>
      <c r="K7" s="223"/>
      <c r="L7" s="223"/>
      <c r="M7" s="229"/>
      <c r="N7" s="228" t="str">
        <f>IF(N6="","",LOOKUP(N6,$W$3:$W$21,$Y$3:$Y$21))</f>
        <v>Mansilla Graciela</v>
      </c>
      <c r="O7" s="223"/>
      <c r="P7" s="223"/>
      <c r="Q7" s="229"/>
      <c r="R7" s="228" t="str">
        <f>IF(R6="","",LOOKUP(R6,$W$3:$W$21,$Y$3:$Y$21))</f>
        <v/>
      </c>
      <c r="S7" s="223"/>
      <c r="T7" s="223"/>
      <c r="U7" s="229"/>
      <c r="W7" s="25">
        <v>5</v>
      </c>
      <c r="X7" s="34" t="s">
        <v>362</v>
      </c>
      <c r="Y7" s="34" t="s">
        <v>28</v>
      </c>
      <c r="Z7" s="47" t="s">
        <v>28</v>
      </c>
      <c r="AA7" s="22"/>
    </row>
    <row r="8" spans="1:27" ht="15" customHeight="1">
      <c r="A8" s="53">
        <v>1800</v>
      </c>
      <c r="B8" s="224" t="str">
        <f>IF(B6="","",IF(LOOKUP(B6,$W$9:$W$21,$Z$9:$Z$21)="","---",LOOKUP(B6,$W$9:$W$21,$Z$9:$Z$21)))</f>
        <v/>
      </c>
      <c r="C8" s="225"/>
      <c r="D8" s="225"/>
      <c r="E8" s="226"/>
      <c r="F8" s="224" t="str">
        <f>IF(F6="","",IF(LOOKUP(F6,$W$9:$W$21,$Z$9:$Z$21)="","---",LOOKUP(F6,$W$9:$W$21,$Z$9:$Z$21)))</f>
        <v/>
      </c>
      <c r="G8" s="225"/>
      <c r="H8" s="225"/>
      <c r="I8" s="226"/>
      <c r="J8" s="224" t="str">
        <f>IF(J6="","",IF(LOOKUP(J6,$W$3:$W$21,$Z$3:$Z$21)="","---",LOOKUP(J6,$W$3:$W$21,$Z$3:$Z$21)))</f>
        <v/>
      </c>
      <c r="K8" s="225"/>
      <c r="L8" s="225"/>
      <c r="M8" s="226"/>
      <c r="N8" s="224" t="str">
        <f>IF(N6="","",IF(LOOKUP(N6,$W$3:$W$21,$Z$3:$Z$21)="","---",LOOKUP(N6,$W$3:$W$21,$Z$3:$Z$21)))</f>
        <v>Iacoponi Isabel</v>
      </c>
      <c r="O8" s="225"/>
      <c r="P8" s="225"/>
      <c r="Q8" s="226"/>
      <c r="R8" s="224" t="str">
        <f>IF(R6="","",IF(LOOKUP(R6,$W$3:$W$21,$Z$3:$Z$21)="","---",LOOKUP(R6,$W$3:$W$21,$Z$3:$Z$21)))</f>
        <v/>
      </c>
      <c r="S8" s="225"/>
      <c r="T8" s="225"/>
      <c r="U8" s="226"/>
      <c r="W8" s="25">
        <v>6</v>
      </c>
      <c r="X8" s="34" t="s">
        <v>363</v>
      </c>
      <c r="Y8" s="34" t="s">
        <v>124</v>
      </c>
      <c r="Z8" s="47" t="s">
        <v>124</v>
      </c>
      <c r="AA8" s="22"/>
    </row>
    <row r="9" spans="1:27" ht="15" customHeight="1">
      <c r="A9" s="53">
        <v>1800</v>
      </c>
      <c r="B9" s="29">
        <v>4</v>
      </c>
      <c r="C9" s="231" t="str">
        <f>IF(B9="","",LOOKUP(B9,$W$3:$W$21,$X$3:$X$21))</f>
        <v>Educ. Artística</v>
      </c>
      <c r="D9" s="232"/>
      <c r="E9" s="233"/>
      <c r="F9" s="29">
        <v>8</v>
      </c>
      <c r="G9" s="231" t="str">
        <f>IF(F9="","",LOOKUP(F9,$W$3:$W$21,$X$3:$X$21))</f>
        <v>Did. C. Naturales I</v>
      </c>
      <c r="H9" s="232"/>
      <c r="I9" s="233"/>
      <c r="J9" s="29">
        <v>3</v>
      </c>
      <c r="K9" s="231" t="str">
        <f>IF(J9="","",LOOKUP(J9,$W$3:$W$21,$X$3:$X$21))</f>
        <v>Psic. Des. y Aprend Ii</v>
      </c>
      <c r="L9" s="232"/>
      <c r="M9" s="233"/>
      <c r="N9" s="29">
        <v>7</v>
      </c>
      <c r="O9" s="231" t="str">
        <f>IF(N9="","",LOOKUP(N9,$W$3:$W$21,$X$3:$X$21))</f>
        <v>Did. C. Sociales I</v>
      </c>
      <c r="P9" s="232"/>
      <c r="Q9" s="233"/>
      <c r="R9" s="31"/>
      <c r="S9" s="231" t="str">
        <f>IF(R9="","",LOOKUP(R9,$W$3:$W$21,$X$3:$X$21))</f>
        <v/>
      </c>
      <c r="T9" s="232"/>
      <c r="U9" s="233"/>
      <c r="W9" s="25">
        <v>7</v>
      </c>
      <c r="X9" s="34" t="s">
        <v>364</v>
      </c>
      <c r="Y9" s="34" t="s">
        <v>151</v>
      </c>
      <c r="Z9" s="47" t="s">
        <v>151</v>
      </c>
      <c r="AA9" s="22"/>
    </row>
    <row r="10" spans="1:27" ht="15" customHeight="1">
      <c r="A10" s="54"/>
      <c r="B10" s="228" t="str">
        <f>IF(B9="","",LOOKUP(B9,$W$3:$W$21,$Y$3:$Y$21))</f>
        <v>Marcos Susana</v>
      </c>
      <c r="C10" s="223"/>
      <c r="D10" s="223"/>
      <c r="E10" s="229"/>
      <c r="F10" s="228" t="str">
        <f>IF(F9="","",LOOKUP(F9,$W$3:$W$21,$Y$3:$Y$21))</f>
        <v>Edelstein Cecilia</v>
      </c>
      <c r="G10" s="223"/>
      <c r="H10" s="223"/>
      <c r="I10" s="229"/>
      <c r="J10" s="228" t="str">
        <f>IF(J9="","",LOOKUP(J9,$W$3:$W$21,$Y$3:$Y$21))</f>
        <v>Legarreta Gabriel</v>
      </c>
      <c r="K10" s="223"/>
      <c r="L10" s="223"/>
      <c r="M10" s="229"/>
      <c r="N10" s="228" t="str">
        <f>IF(N9="","",LOOKUP(N9,$W$3:$W$21,$Y$3:$Y$21))</f>
        <v>Wuirnos Natalia</v>
      </c>
      <c r="O10" s="223"/>
      <c r="P10" s="223"/>
      <c r="Q10" s="229"/>
      <c r="R10" s="228" t="str">
        <f>IF(R9="","",LOOKUP(R9,$W$3:$W$21,$Y$3:$Y$21))</f>
        <v/>
      </c>
      <c r="S10" s="223"/>
      <c r="T10" s="223"/>
      <c r="U10" s="229"/>
      <c r="W10" s="25">
        <v>8</v>
      </c>
      <c r="X10" s="34" t="s">
        <v>365</v>
      </c>
      <c r="Y10" s="99" t="s">
        <v>451</v>
      </c>
      <c r="Z10" s="99" t="s">
        <v>451</v>
      </c>
      <c r="AA10" s="22"/>
    </row>
    <row r="11" spans="1:27" ht="15" customHeight="1">
      <c r="A11" s="53">
        <v>1900</v>
      </c>
      <c r="B11" s="224" t="str">
        <f>IF(B9="","",IF(LOOKUP(B9,$W$3:$W$21,$Z$3:$Z$21)="","---",LOOKUP(B9,$W$3:$W$21,$Z$3:$Z$21)))</f>
        <v>Marcos Susana</v>
      </c>
      <c r="C11" s="225"/>
      <c r="D11" s="225"/>
      <c r="E11" s="226"/>
      <c r="F11" s="224" t="str">
        <f>IF(F9="","",IF(LOOKUP(F9,$W$3:$W$21,$Z$3:$Z$21)="","---",LOOKUP(F9,$W$3:$W$21,$Z$3:$Z$21)))</f>
        <v>Edelstein Cecilia</v>
      </c>
      <c r="G11" s="225"/>
      <c r="H11" s="225"/>
      <c r="I11" s="226"/>
      <c r="J11" s="224" t="str">
        <f>IF(J9="","",IF(LOOKUP(J9,$W$3:$W$21,$Z$3:$Z$21)="","---",LOOKUP(J9,$W$3:$W$21,$Z$3:$Z$21)))</f>
        <v>Legarreta Gabriel</v>
      </c>
      <c r="K11" s="225"/>
      <c r="L11" s="225"/>
      <c r="M11" s="226"/>
      <c r="N11" s="224" t="str">
        <f>IF(N9="","",IF(LOOKUP(N9,$W$3:$W$21,$Z$3:$Z$21)="","---",LOOKUP(N9,$W$3:$W$21,$Z$3:$Z$21)))</f>
        <v>Wuirnos Natalia</v>
      </c>
      <c r="O11" s="225"/>
      <c r="P11" s="225"/>
      <c r="Q11" s="226"/>
      <c r="R11" s="224" t="str">
        <f>IF(R9="","",IF(LOOKUP(R9,$W$3:$W$21,$Z$3:$Z$21)="","---",LOOKUP(R9,$W$3:$W$21,$Z$3:$Z$21)))</f>
        <v/>
      </c>
      <c r="S11" s="225"/>
      <c r="T11" s="225"/>
      <c r="U11" s="226"/>
      <c r="W11" s="25">
        <v>9</v>
      </c>
      <c r="X11" s="34" t="s">
        <v>366</v>
      </c>
      <c r="Y11" s="99" t="s">
        <v>60</v>
      </c>
      <c r="Z11" s="99" t="s">
        <v>60</v>
      </c>
      <c r="AA11" s="22"/>
    </row>
    <row r="12" spans="1:27" ht="15" customHeight="1">
      <c r="A12" s="53">
        <v>1900</v>
      </c>
      <c r="B12" s="29">
        <v>4</v>
      </c>
      <c r="C12" s="231" t="str">
        <f>IF(B12="","",LOOKUP(B12,$W$3:$W$21,$X$3:$X$21))</f>
        <v>Educ. Artística</v>
      </c>
      <c r="D12" s="232"/>
      <c r="E12" s="233"/>
      <c r="F12" s="29">
        <v>8</v>
      </c>
      <c r="G12" s="231" t="str">
        <f>IF(F12="","",LOOKUP(F12,$W$3:$W$21,$X$3:$X$21))</f>
        <v>Did. C. Naturales I</v>
      </c>
      <c r="H12" s="232"/>
      <c r="I12" s="233"/>
      <c r="J12" s="29">
        <v>3</v>
      </c>
      <c r="K12" s="231" t="str">
        <f>IF(J12="","",LOOKUP(J12,$W$3:$W$21,$X$3:$X$21))</f>
        <v>Psic. Des. y Aprend Ii</v>
      </c>
      <c r="L12" s="232"/>
      <c r="M12" s="233"/>
      <c r="N12" s="29">
        <v>7</v>
      </c>
      <c r="O12" s="231" t="str">
        <f>IF(N12="","",LOOKUP(N12,$W$3:$W$21,$X$3:$X$21))</f>
        <v>Did. C. Sociales I</v>
      </c>
      <c r="P12" s="232"/>
      <c r="Q12" s="233"/>
      <c r="R12" s="29">
        <v>11</v>
      </c>
      <c r="S12" s="231" t="str">
        <f>IF(R12="","",LOOKUP(R12,$W$3:$W$21,$X$3:$X$21))</f>
        <v>TFO II</v>
      </c>
      <c r="T12" s="232"/>
      <c r="U12" s="233"/>
      <c r="W12" s="25">
        <v>10</v>
      </c>
      <c r="X12" s="34" t="s">
        <v>367</v>
      </c>
      <c r="Y12" s="34" t="s">
        <v>150</v>
      </c>
      <c r="Z12" s="47" t="s">
        <v>150</v>
      </c>
      <c r="AA12" s="22"/>
    </row>
    <row r="13" spans="1:27" ht="15" customHeight="1">
      <c r="A13" s="53"/>
      <c r="B13" s="228" t="str">
        <f>IF(B12="","",LOOKUP(B12,$W$3:$W$21,$Y$3:$Y$21))</f>
        <v>Marcos Susana</v>
      </c>
      <c r="C13" s="223"/>
      <c r="D13" s="223"/>
      <c r="E13" s="229"/>
      <c r="F13" s="228" t="str">
        <f>IF(F12="","",LOOKUP(F12,$W$3:$W$21,$Y$3:$Y$21))</f>
        <v>Edelstein Cecilia</v>
      </c>
      <c r="G13" s="223"/>
      <c r="H13" s="223"/>
      <c r="I13" s="229"/>
      <c r="J13" s="228" t="str">
        <f>IF(J12="","",LOOKUP(J12,$W$3:$W$21,$Y$3:$Y$21))</f>
        <v>Legarreta Gabriel</v>
      </c>
      <c r="K13" s="223"/>
      <c r="L13" s="223"/>
      <c r="M13" s="229"/>
      <c r="N13" s="228" t="str">
        <f>IF(N12="","",LOOKUP(N12,$W$3:$W$21,$Y$3:$Y$21))</f>
        <v>Wuirnos Natalia</v>
      </c>
      <c r="O13" s="223"/>
      <c r="P13" s="223"/>
      <c r="Q13" s="229"/>
      <c r="R13" s="228" t="str">
        <f>IF(R12="","",LOOKUP(R12,$W$3:$W$21,$Y$3:$Y$21))</f>
        <v>Santisteban Maria Eva</v>
      </c>
      <c r="S13" s="223"/>
      <c r="T13" s="223"/>
      <c r="U13" s="229"/>
      <c r="W13" s="32">
        <v>11</v>
      </c>
      <c r="X13" s="34" t="s">
        <v>368</v>
      </c>
      <c r="Y13" s="34" t="s">
        <v>141</v>
      </c>
      <c r="Z13" s="34" t="s">
        <v>321</v>
      </c>
      <c r="AA13" s="22"/>
    </row>
    <row r="14" spans="1:27" ht="15" customHeight="1">
      <c r="A14" s="53">
        <v>2000</v>
      </c>
      <c r="B14" s="224" t="str">
        <f>IF(B12="","",IF(LOOKUP(B12,$W$3:$W$21,$Z$3:$Z$21)="","---",LOOKUP(B12,$W$3:$W$21,$Z$3:$Z$21)))</f>
        <v>Marcos Susana</v>
      </c>
      <c r="C14" s="225"/>
      <c r="D14" s="225"/>
      <c r="E14" s="226"/>
      <c r="F14" s="224" t="str">
        <f>IF(F12="","",IF(LOOKUP(F12,$W$3:$W$21,$Z$3:$Z$21)="","---",LOOKUP(F12,$W$3:$W$21,$Z$3:$Z$21)))</f>
        <v>Edelstein Cecilia</v>
      </c>
      <c r="G14" s="225"/>
      <c r="H14" s="225"/>
      <c r="I14" s="226"/>
      <c r="J14" s="224" t="str">
        <f>IF(J12="","",IF(LOOKUP(J12,$W$3:$W$21,$Z$3:$Z$21)="","---",LOOKUP(J12,$W$3:$W$21,$Z$3:$Z$21)))</f>
        <v>Legarreta Gabriel</v>
      </c>
      <c r="K14" s="225"/>
      <c r="L14" s="225"/>
      <c r="M14" s="226"/>
      <c r="N14" s="224" t="str">
        <f>IF(N12="","",IF(LOOKUP(N12,$W$3:$W$21,$Z$3:$Z$21)="","---",LOOKUP(N12,$W$3:$W$21,$Z$3:$Z$21)))</f>
        <v>Wuirnos Natalia</v>
      </c>
      <c r="O14" s="225"/>
      <c r="P14" s="225"/>
      <c r="Q14" s="226"/>
      <c r="R14" s="224" t="str">
        <f>IF(R12="","",IF(LOOKUP(R12,$W$3:$W$21,$Z$3:$Z$21)="","---",LOOKUP(R12,$W$3:$W$21,$Z$3:$Z$21)))</f>
        <v>Agostino Facundo</v>
      </c>
      <c r="S14" s="225"/>
      <c r="T14" s="225"/>
      <c r="U14" s="226"/>
      <c r="W14" s="32">
        <v>12</v>
      </c>
      <c r="X14" s="34" t="s">
        <v>369</v>
      </c>
      <c r="Y14" s="34" t="s">
        <v>103</v>
      </c>
      <c r="Z14" s="34" t="s">
        <v>102</v>
      </c>
      <c r="AA14" s="34" t="s">
        <v>103</v>
      </c>
    </row>
    <row r="15" spans="1:27" ht="15" customHeight="1">
      <c r="A15" s="53">
        <v>2010</v>
      </c>
      <c r="B15" s="29">
        <v>6</v>
      </c>
      <c r="C15" s="231" t="str">
        <f>IF(B15="","",LOOKUP(B15,$W$3:$W$21,$X$3:$X$21))</f>
        <v>Did. Pract. Leng y Lit. I</v>
      </c>
      <c r="D15" s="232"/>
      <c r="E15" s="233"/>
      <c r="F15" s="29">
        <v>5</v>
      </c>
      <c r="G15" s="231" t="str">
        <f>IF(F15="","",LOOKUP(F15,$W$3:$W$21,$X$3:$X$21))</f>
        <v>Did. y Curric. N. P</v>
      </c>
      <c r="H15" s="232"/>
      <c r="I15" s="233"/>
      <c r="J15" s="29">
        <v>10</v>
      </c>
      <c r="K15" s="231" t="str">
        <f>IF(J15="","",LOOKUP(J15,$W$3:$W$21,$X$3:$X$21))</f>
        <v>Cult. Com. Educ.</v>
      </c>
      <c r="L15" s="232"/>
      <c r="M15" s="233"/>
      <c r="N15" s="29">
        <v>9</v>
      </c>
      <c r="O15" s="231" t="str">
        <f>IF(N15="","",LOOKUP(N15,$W$3:$W$21,$X$3:$X$21))</f>
        <v>Did. Matemática I</v>
      </c>
      <c r="P15" s="232"/>
      <c r="Q15" s="233"/>
      <c r="R15" s="31">
        <v>1</v>
      </c>
      <c r="S15" s="231" t="str">
        <f>IF(R15="","",LOOKUP(R15,$W$3:$W$21,$X$3:$X$21))</f>
        <v>Teorías Soc. Pol.</v>
      </c>
      <c r="T15" s="232"/>
      <c r="U15" s="233"/>
      <c r="W15" s="25"/>
      <c r="X15" s="34"/>
      <c r="Y15" s="34"/>
      <c r="Z15" s="34"/>
      <c r="AA15" s="22"/>
    </row>
    <row r="16" spans="1:27" ht="15" customHeight="1">
      <c r="A16" s="54"/>
      <c r="B16" s="228" t="str">
        <f>IF(B15="","",LOOKUP(B15,$W$3:$W$21,$Y$3:$Y$21))</f>
        <v>Porto Flavia</v>
      </c>
      <c r="C16" s="223"/>
      <c r="D16" s="223"/>
      <c r="E16" s="229"/>
      <c r="F16" s="228" t="str">
        <f>IF(F15="","",LOOKUP(F15,$W$3:$W$21,$Y$3:$Y$21))</f>
        <v>Almeyra Cecilia</v>
      </c>
      <c r="G16" s="223"/>
      <c r="H16" s="223"/>
      <c r="I16" s="229"/>
      <c r="J16" s="228" t="str">
        <f>IF(J15="","",LOOKUP(J15,$W$3:$W$21,$Y$3:$Y$21))</f>
        <v>Vilan Ester</v>
      </c>
      <c r="K16" s="223"/>
      <c r="L16" s="223"/>
      <c r="M16" s="229"/>
      <c r="N16" s="228" t="str">
        <f>IF(N15="","",LOOKUP(N15,$W$3:$W$21,$Y$3:$Y$21))</f>
        <v>Castellón Sabina</v>
      </c>
      <c r="O16" s="223"/>
      <c r="P16" s="223"/>
      <c r="Q16" s="229"/>
      <c r="R16" s="228" t="str">
        <f>IF(R15="","",LOOKUP(R15,$W$3:$W$21,$Y$3:$Y$21))</f>
        <v>Requiere Marisa</v>
      </c>
      <c r="S16" s="223"/>
      <c r="T16" s="223"/>
      <c r="U16" s="229"/>
      <c r="W16" s="25"/>
      <c r="X16" s="34"/>
      <c r="Y16" s="34"/>
      <c r="Z16" s="34"/>
      <c r="AA16" s="22"/>
    </row>
    <row r="17" spans="1:27" ht="15" customHeight="1">
      <c r="A17" s="53">
        <v>2110</v>
      </c>
      <c r="B17" s="224" t="str">
        <f>IF(B15="","",IF(LOOKUP(B15,$W$3:$W$21,$Z$3:$Z$21)="","---",LOOKUP(B15,$W$3:$W$21,$Z$3:$Z$21)))</f>
        <v>Porto Flavia</v>
      </c>
      <c r="C17" s="225"/>
      <c r="D17" s="225"/>
      <c r="E17" s="226"/>
      <c r="F17" s="224" t="str">
        <f>IF(F15="","",IF(LOOKUP(F15,$W$3:$W$21,$Z$3:$Z$21)="","---",LOOKUP(F15,$W$3:$W$21,$Z$3:$Z$21)))</f>
        <v>Almeyra Cecilia</v>
      </c>
      <c r="G17" s="225"/>
      <c r="H17" s="225"/>
      <c r="I17" s="226"/>
      <c r="J17" s="224" t="str">
        <f>IF(J15="","",IF(LOOKUP(J15,$W$3:$W$21,$Z$3:$Z$21)="","---",LOOKUP(J15,$W$3:$W$21,$Z$3:$Z$21)))</f>
        <v>Vilan Ester</v>
      </c>
      <c r="K17" s="225"/>
      <c r="L17" s="225"/>
      <c r="M17" s="226"/>
      <c r="N17" s="224" t="str">
        <f>IF(N15="","",IF(LOOKUP(N15,$W$3:$W$21,$Z$3:$Z$21)="","---",LOOKUP(N15,$W$3:$W$21,$Z$3:$Z$21)))</f>
        <v>Castellón Sabina</v>
      </c>
      <c r="O17" s="225"/>
      <c r="P17" s="225"/>
      <c r="Q17" s="226"/>
      <c r="R17" s="224" t="str">
        <f>IF(R15="","",IF(LOOKUP(R15,$W$3:$W$21,$Z$3:$Z$21)="","---",LOOKUP(R15,$W$3:$W$21,$Z$3:$Z$21)))</f>
        <v>Requiere Marisa</v>
      </c>
      <c r="S17" s="225"/>
      <c r="T17" s="225"/>
      <c r="U17" s="226"/>
      <c r="W17" s="25"/>
      <c r="X17" s="34"/>
      <c r="Y17" s="34"/>
      <c r="Z17" s="34"/>
      <c r="AA17" s="22"/>
    </row>
    <row r="18" spans="1:27" ht="17.25" customHeight="1">
      <c r="A18" s="53">
        <v>2110</v>
      </c>
      <c r="B18" s="29">
        <v>6</v>
      </c>
      <c r="C18" s="231" t="str">
        <f>IF(B18="","",LOOKUP(B18,$W$3:$W$21,$X$3:$X$21))</f>
        <v>Did. Pract. Leng y Lit. I</v>
      </c>
      <c r="D18" s="232"/>
      <c r="E18" s="233"/>
      <c r="F18" s="29">
        <v>5</v>
      </c>
      <c r="G18" s="231" t="str">
        <f>IF(F18="","",LOOKUP(F18,$W$3:$W$21,$X$3:$X$21))</f>
        <v>Did. y Curric. N. P</v>
      </c>
      <c r="H18" s="232"/>
      <c r="I18" s="233"/>
      <c r="J18" s="29">
        <v>2</v>
      </c>
      <c r="K18" s="231" t="str">
        <f>IF(J18="","",LOOKUP(J18,$W$3:$W$21,$X$3:$X$21))</f>
        <v>Psic. Social E Inst.</v>
      </c>
      <c r="L18" s="232"/>
      <c r="M18" s="233"/>
      <c r="N18" s="29">
        <v>9</v>
      </c>
      <c r="O18" s="231" t="str">
        <f>IF(N18="","",LOOKUP(N18,$W$3:$W$21,$X$3:$X$21))</f>
        <v>Did. Matemática I</v>
      </c>
      <c r="P18" s="232"/>
      <c r="Q18" s="233"/>
      <c r="R18" s="31">
        <v>1</v>
      </c>
      <c r="S18" s="231" t="str">
        <f>IF(R18="","",LOOKUP(R18,$W$3:$W$21,$X$3:$X$21))</f>
        <v>Teorías Soc. Pol.</v>
      </c>
      <c r="T18" s="232"/>
      <c r="U18" s="233"/>
      <c r="W18" s="25"/>
      <c r="X18" s="35"/>
      <c r="Y18" s="34"/>
      <c r="Z18" s="34"/>
      <c r="AA18" s="22"/>
    </row>
    <row r="19" spans="1:27" ht="15" customHeight="1">
      <c r="A19" s="54"/>
      <c r="B19" s="228" t="str">
        <f>IF(B18="","",LOOKUP(B18,$W$3:$W$21,$Y$3:$Y$21))</f>
        <v>Porto Flavia</v>
      </c>
      <c r="C19" s="223"/>
      <c r="D19" s="223"/>
      <c r="E19" s="229"/>
      <c r="F19" s="228" t="str">
        <f>IF(F18="","",LOOKUP(F18,$W$3:$W$21,$Y$3:$Y$21))</f>
        <v>Almeyra Cecilia</v>
      </c>
      <c r="G19" s="223"/>
      <c r="H19" s="223"/>
      <c r="I19" s="229"/>
      <c r="J19" s="228" t="str">
        <f>IF(J18="","",LOOKUP(J18,$W$3:$W$21,$Y$3:$Y$21))</f>
        <v>Elliker Matias</v>
      </c>
      <c r="K19" s="223"/>
      <c r="L19" s="223"/>
      <c r="M19" s="229"/>
      <c r="N19" s="228" t="str">
        <f>IF(N18="","",LOOKUP(N18,$W$3:$W$21,$Y$3:$Y$21))</f>
        <v>Castellón Sabina</v>
      </c>
      <c r="O19" s="223"/>
      <c r="P19" s="223"/>
      <c r="Q19" s="229"/>
      <c r="R19" s="228" t="str">
        <f>IF(R18="","",LOOKUP(R18,$W$3:$W$21,$Y$3:$Y$21))</f>
        <v>Requiere Marisa</v>
      </c>
      <c r="S19" s="223"/>
      <c r="T19" s="223"/>
      <c r="U19" s="229"/>
      <c r="W19" s="25"/>
      <c r="X19" s="46"/>
      <c r="Y19" s="47"/>
      <c r="Z19" s="47"/>
      <c r="AA19" s="22"/>
    </row>
    <row r="20" spans="1:27" ht="15" customHeight="1">
      <c r="A20" s="53">
        <v>2210</v>
      </c>
      <c r="B20" s="224" t="str">
        <f>IF(B18="","",IF(LOOKUP(B18,$W$3:$W$21,$Z$3:$Z$21)="","---",LOOKUP(B18,$W$3:$W$21,$Z$3:$Z$21)))</f>
        <v>Porto Flavia</v>
      </c>
      <c r="C20" s="225"/>
      <c r="D20" s="225"/>
      <c r="E20" s="226"/>
      <c r="F20" s="224" t="str">
        <f>IF(F18="","",IF(LOOKUP(F18,$W$3:$W$21,$Z$3:$Z$21)="","---",LOOKUP(F18,$W$3:$W$21,$Z$3:$Z$21)))</f>
        <v>Almeyra Cecilia</v>
      </c>
      <c r="G20" s="225"/>
      <c r="H20" s="225"/>
      <c r="I20" s="226"/>
      <c r="J20" s="224" t="str">
        <f>IF(J18="","",IF(LOOKUP(J18,$W$3:$W$21,$Z$3:$Z$21)="","---",LOOKUP(J18,$W$3:$W$21,$Z$3:$Z$21)))</f>
        <v>Elliker Matias</v>
      </c>
      <c r="K20" s="225"/>
      <c r="L20" s="225"/>
      <c r="M20" s="226"/>
      <c r="N20" s="224" t="str">
        <f>IF(N18="","",IF(LOOKUP(N18,$W$3:$W$21,$Z$3:$Z$21)="","---",LOOKUP(N18,$W$3:$W$21,$Z$3:$Z$21)))</f>
        <v>Castellón Sabina</v>
      </c>
      <c r="O20" s="225"/>
      <c r="P20" s="225"/>
      <c r="Q20" s="226"/>
      <c r="R20" s="224" t="str">
        <f>IF(R18="","",IF(LOOKUP(R18,$W$3:$W$21,$Z$3:$Z$21)="","---",LOOKUP(R18,$W$3:$W$21,$Z$3:$Z$21)))</f>
        <v>Requiere Marisa</v>
      </c>
      <c r="S20" s="225"/>
      <c r="T20" s="225"/>
      <c r="U20" s="226"/>
      <c r="W20" s="25"/>
      <c r="X20" s="46"/>
      <c r="Y20" s="47"/>
      <c r="Z20" s="47"/>
      <c r="AA20" s="22"/>
    </row>
    <row r="21" spans="1:27" ht="15" customHeight="1">
      <c r="B21" s="48"/>
      <c r="C21" s="48"/>
      <c r="D21" s="48"/>
      <c r="E21" s="49"/>
      <c r="F21" s="49"/>
      <c r="G21" s="49"/>
      <c r="H21" s="49"/>
      <c r="I21" s="49"/>
      <c r="J21" s="49"/>
      <c r="K21" s="49"/>
      <c r="L21" s="49"/>
      <c r="M21" s="49"/>
      <c r="N21" s="49"/>
      <c r="O21" s="49"/>
      <c r="P21" s="49"/>
      <c r="Q21" s="50"/>
      <c r="R21" s="50"/>
      <c r="S21" s="50"/>
      <c r="T21" s="50"/>
      <c r="U21" s="50"/>
      <c r="W21" s="25"/>
      <c r="X21" s="46"/>
      <c r="Y21" s="47"/>
      <c r="Z21" s="47"/>
      <c r="AA21" s="22"/>
    </row>
    <row r="22" spans="1:27" ht="12.75" customHeight="1"/>
    <row r="23" spans="1:27" ht="12.75" customHeight="1"/>
    <row r="24" spans="1:27" ht="12.75" customHeight="1"/>
    <row r="25" spans="1:27" ht="12.75" customHeight="1"/>
    <row r="26" spans="1:27" ht="12.75" customHeight="1"/>
    <row r="27" spans="1:27" ht="12.75" customHeight="1"/>
    <row r="28" spans="1:27" ht="12.75" customHeight="1"/>
    <row r="29" spans="1:27" ht="12.75" customHeight="1"/>
    <row r="30" spans="1:27" ht="12.75" customHeight="1"/>
    <row r="31" spans="1:27" ht="12.75" customHeight="1"/>
    <row r="32" spans="1:27"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row r="186" ht="12.75"/>
    <row r="187" ht="12.75"/>
    <row r="188" ht="12.75"/>
    <row r="189" ht="12.75"/>
    <row r="190" ht="12.75"/>
    <row r="191" ht="12.75"/>
    <row r="192" ht="12.75"/>
    <row r="193" ht="12.75"/>
    <row r="194" ht="12.75"/>
    <row r="195" ht="12.75"/>
    <row r="196" ht="12.75"/>
    <row r="197" ht="12.75"/>
    <row r="198" ht="12.75"/>
    <row r="199" ht="12.75"/>
    <row r="200" ht="12.75"/>
    <row r="201" ht="12.75"/>
    <row r="202" ht="12.75"/>
    <row r="203" ht="12.75"/>
    <row r="204" ht="12.75"/>
    <row r="205" ht="12.75"/>
    <row r="206" ht="12.75"/>
    <row r="207" ht="12.75"/>
    <row r="208" ht="12.75"/>
    <row r="209" ht="12.75"/>
    <row r="210" ht="12.75"/>
    <row r="211" ht="12.75"/>
    <row r="212" ht="12.75"/>
    <row r="213" ht="12.75"/>
    <row r="214" ht="12.75"/>
    <row r="215" ht="12.75"/>
    <row r="216" ht="12.75"/>
    <row r="217" ht="12.75"/>
    <row r="218" ht="12.75"/>
    <row r="219" ht="12.75"/>
    <row r="220" ht="12.75"/>
    <row r="221" ht="12.75"/>
    <row r="222" ht="12.75"/>
    <row r="223" ht="12.75"/>
    <row r="224" ht="12.75"/>
    <row r="225" ht="12.75"/>
    <row r="226" ht="12.75"/>
    <row r="227" ht="12.75"/>
    <row r="228" ht="12.75"/>
    <row r="229" ht="12.75"/>
    <row r="230" ht="12.75"/>
    <row r="231" ht="12.75"/>
    <row r="232" ht="12.75"/>
    <row r="233" ht="12.75"/>
    <row r="234" ht="12.75"/>
    <row r="235" ht="12.75"/>
    <row r="236" ht="12.75"/>
    <row r="237" ht="12.75"/>
    <row r="238" ht="12.75"/>
    <row r="239" ht="12.75"/>
    <row r="240" ht="12.75"/>
    <row r="241" ht="12.75"/>
    <row r="242" ht="12.75"/>
    <row r="243" ht="12.75"/>
    <row r="244" ht="12.75"/>
    <row r="245" ht="12.75"/>
    <row r="246" ht="12.75"/>
    <row r="247" ht="12.75"/>
    <row r="248" ht="12.75"/>
    <row r="249" ht="12.75"/>
    <row r="250" ht="12.75"/>
    <row r="251" ht="12.75"/>
    <row r="252" ht="12.75"/>
    <row r="253" ht="12.75"/>
    <row r="254" ht="12.75"/>
    <row r="255" ht="12.75"/>
    <row r="256" ht="12.75"/>
    <row r="257" ht="12.75"/>
    <row r="258" ht="12.75"/>
    <row r="259" ht="12.75"/>
    <row r="260" ht="12.75"/>
    <row r="261" ht="12.75"/>
    <row r="262" ht="12.75"/>
    <row r="263" ht="12.75"/>
    <row r="264" ht="12.75"/>
    <row r="265" ht="12.75"/>
    <row r="266" ht="12.75"/>
    <row r="267" ht="12.75"/>
    <row r="268" ht="12.75"/>
    <row r="269" ht="12.75"/>
    <row r="270" ht="12.75"/>
    <row r="271" ht="12.75"/>
    <row r="272" ht="12.75"/>
    <row r="273" ht="12.75"/>
    <row r="274" ht="12.75"/>
    <row r="275" ht="12.75"/>
    <row r="276" ht="12.75"/>
    <row r="277" ht="12.75"/>
    <row r="278" ht="12.75"/>
    <row r="279" ht="12.75"/>
    <row r="280" ht="12.75"/>
    <row r="281" ht="12.75"/>
    <row r="282" ht="12.75"/>
    <row r="283" ht="12.75"/>
    <row r="284" ht="12.75"/>
    <row r="285" ht="12.75"/>
    <row r="286" ht="12.75"/>
    <row r="287" ht="12.75"/>
    <row r="288" ht="12.75"/>
    <row r="289" ht="12.75"/>
    <row r="290" ht="12.75"/>
    <row r="291" ht="12.75"/>
    <row r="292" ht="12.75"/>
    <row r="293" ht="12.75"/>
    <row r="294" ht="12.75"/>
    <row r="295" ht="12.75"/>
    <row r="296" ht="12.75"/>
    <row r="297" ht="12.75"/>
    <row r="298" ht="12.75"/>
    <row r="299" ht="12.75"/>
    <row r="300" ht="12.75"/>
    <row r="301" ht="12.75"/>
    <row r="302" ht="12.75"/>
    <row r="303" ht="12.75"/>
    <row r="304" ht="12.75"/>
    <row r="305" ht="12.75"/>
    <row r="306" ht="12.75"/>
    <row r="307" ht="12.75"/>
    <row r="308" ht="12.75"/>
    <row r="309" ht="12.75"/>
    <row r="310" ht="12.75"/>
    <row r="311" ht="12.75"/>
    <row r="312" ht="12.75"/>
    <row r="313" ht="12.75"/>
    <row r="314" ht="12.75"/>
    <row r="315" ht="12.75"/>
    <row r="316" ht="12.75"/>
    <row r="317" ht="12.75"/>
    <row r="318" ht="12.75"/>
    <row r="319" ht="12.75"/>
    <row r="320" ht="12.75"/>
    <row r="321" ht="12.75"/>
    <row r="322" ht="12.75"/>
    <row r="323" ht="12.75"/>
    <row r="324" ht="12.75"/>
    <row r="325" ht="12.75"/>
    <row r="326" ht="12.75"/>
    <row r="327" ht="12.75"/>
    <row r="328" ht="12.75"/>
    <row r="329" ht="12.75"/>
    <row r="330" ht="12.75"/>
    <row r="331" ht="12.75"/>
    <row r="332" ht="12.75"/>
    <row r="333" ht="12.75"/>
    <row r="334" ht="12.75"/>
    <row r="335" ht="12.75"/>
    <row r="336" ht="12.75"/>
    <row r="337" ht="12.75"/>
    <row r="338" ht="12.75"/>
    <row r="339" ht="12.75"/>
    <row r="340" ht="12.75"/>
    <row r="341" ht="12.75"/>
    <row r="342" ht="12.75"/>
    <row r="343" ht="12.75"/>
    <row r="344" ht="12.75"/>
    <row r="345" ht="12.75"/>
    <row r="346" ht="12.75"/>
    <row r="347" ht="12.75"/>
    <row r="348" ht="12.75"/>
    <row r="349" ht="12.75"/>
    <row r="350" ht="12.75"/>
    <row r="351" ht="12.75"/>
    <row r="352" ht="12.75"/>
    <row r="353" ht="12.75"/>
    <row r="354" ht="12.75"/>
    <row r="355" ht="12.75"/>
    <row r="356" ht="12.75"/>
    <row r="357" ht="12.75"/>
    <row r="358" ht="12.75"/>
    <row r="359" ht="12.75"/>
    <row r="360" ht="12.75"/>
    <row r="361" ht="12.75"/>
    <row r="362" ht="12.75"/>
    <row r="363" ht="12.75"/>
    <row r="364" ht="12.75"/>
    <row r="365" ht="12.75"/>
    <row r="366" ht="12.75"/>
    <row r="367" ht="12.75"/>
    <row r="368" ht="12.75"/>
    <row r="369" ht="12.75"/>
    <row r="370" ht="12.75"/>
    <row r="371" ht="12.75"/>
    <row r="372" ht="12.75"/>
    <row r="373" ht="12.75"/>
    <row r="374" ht="12.75"/>
    <row r="375" ht="12.75"/>
    <row r="376" ht="12.75"/>
    <row r="377" ht="12.75"/>
    <row r="378" ht="12.75"/>
    <row r="379" ht="12.75"/>
    <row r="380" ht="12.75"/>
    <row r="381" ht="12.75"/>
    <row r="382" ht="12.75"/>
    <row r="383" ht="12.75"/>
    <row r="384" ht="12.75"/>
    <row r="385" ht="12.75"/>
    <row r="386" ht="12.75"/>
    <row r="387" ht="12.75"/>
    <row r="388" ht="12.75"/>
    <row r="389" ht="12.75"/>
    <row r="390" ht="12.75"/>
    <row r="391" ht="12.75"/>
    <row r="392" ht="12.75"/>
    <row r="393" ht="12.75"/>
    <row r="394" ht="12.75"/>
    <row r="395" ht="12.75"/>
    <row r="396" ht="12.75"/>
    <row r="397" ht="12.75"/>
    <row r="398" ht="12.75"/>
    <row r="399" ht="12.75"/>
    <row r="400" ht="12.75"/>
    <row r="401" ht="12.75"/>
    <row r="402" ht="12.75"/>
    <row r="403" ht="12.75"/>
    <row r="404" ht="12.75"/>
    <row r="405" ht="12.75"/>
    <row r="406" ht="12.75"/>
    <row r="407" ht="12.75"/>
    <row r="408" ht="12.75"/>
    <row r="409" ht="12.75"/>
    <row r="410" ht="12.75"/>
    <row r="411" ht="12.75"/>
    <row r="412" ht="12.75"/>
    <row r="413" ht="12.75"/>
    <row r="414" ht="12.75"/>
    <row r="415" ht="12.75"/>
    <row r="416" ht="12.75"/>
    <row r="417" ht="12.75"/>
    <row r="418" ht="12.75"/>
    <row r="419" ht="12.75"/>
    <row r="420" ht="12.75"/>
    <row r="421" ht="12.75"/>
    <row r="422" ht="12.75"/>
    <row r="423" ht="12.75"/>
    <row r="424" ht="12.75"/>
    <row r="425" ht="12.75"/>
    <row r="426" ht="12.75"/>
    <row r="427" ht="12.75"/>
    <row r="428" ht="12.75"/>
    <row r="429" ht="12.75"/>
    <row r="430" ht="12.75"/>
    <row r="431" ht="12.75"/>
    <row r="432" ht="12.75"/>
    <row r="433" ht="12.75"/>
    <row r="434" ht="12.75"/>
    <row r="435" ht="12.75"/>
    <row r="436" ht="12.75"/>
    <row r="437" ht="12.75"/>
    <row r="438" ht="12.75"/>
    <row r="439" ht="12.75"/>
    <row r="440" ht="12.75"/>
    <row r="441" ht="12.75"/>
    <row r="442" ht="12.75"/>
    <row r="443" ht="12.75"/>
    <row r="444" ht="12.75"/>
    <row r="445" ht="12.75"/>
    <row r="446" ht="12.75"/>
    <row r="447" ht="12.75"/>
    <row r="448" ht="12.75"/>
    <row r="449" ht="12.75"/>
    <row r="450" ht="12.75"/>
    <row r="451" ht="12.75"/>
    <row r="452" ht="12.75"/>
    <row r="453" ht="12.75"/>
    <row r="454" ht="12.75"/>
    <row r="455" ht="12.75"/>
    <row r="456" ht="12.75"/>
    <row r="457" ht="12.75"/>
    <row r="458" ht="12.75"/>
    <row r="459" ht="12.75"/>
    <row r="460" ht="12.75"/>
    <row r="461" ht="12.75"/>
    <row r="462" ht="12.75"/>
    <row r="463" ht="12.75"/>
    <row r="464" ht="12.75"/>
    <row r="465" ht="12.75"/>
    <row r="466" ht="12.75"/>
    <row r="467" ht="12.75"/>
    <row r="468" ht="12.75"/>
    <row r="469" ht="12.75"/>
    <row r="470" ht="12.75"/>
    <row r="471" ht="12.75"/>
    <row r="472" ht="12.75"/>
    <row r="473" ht="12.75"/>
    <row r="474" ht="12.75"/>
    <row r="475" ht="12.75"/>
    <row r="476" ht="12.75"/>
    <row r="477" ht="12.75"/>
    <row r="478" ht="12.75"/>
    <row r="479" ht="12.75"/>
    <row r="480" ht="12.75"/>
    <row r="481" ht="12.75"/>
    <row r="482" ht="12.75"/>
    <row r="483" ht="12.75"/>
    <row r="484" ht="12.75"/>
    <row r="485" ht="12.75"/>
    <row r="486" ht="12.75"/>
    <row r="487" ht="12.75"/>
    <row r="488" ht="12.75"/>
    <row r="489" ht="12.75"/>
    <row r="490" ht="12.75"/>
    <row r="491" ht="12.75"/>
    <row r="492" ht="12.75"/>
    <row r="493" ht="12.75"/>
    <row r="494" ht="12.75"/>
    <row r="495" ht="12.75"/>
    <row r="496" ht="12.75"/>
    <row r="497" ht="12.75"/>
    <row r="498" ht="12.75"/>
    <row r="499" ht="12.75"/>
    <row r="500" ht="12.75"/>
    <row r="501" ht="12.75"/>
    <row r="502" ht="12.75"/>
    <row r="503" ht="12.75"/>
    <row r="504" ht="12.75"/>
    <row r="505" ht="12.75"/>
    <row r="506" ht="12.75"/>
    <row r="507" ht="12.75"/>
    <row r="508" ht="12.75"/>
    <row r="509" ht="12.75"/>
    <row r="510" ht="12.75"/>
    <row r="511" ht="12.75"/>
    <row r="512" ht="12.75"/>
    <row r="513" ht="12.75"/>
    <row r="514" ht="12.75"/>
    <row r="515" ht="12.75"/>
    <row r="516" ht="12.75"/>
    <row r="517" ht="12.75"/>
    <row r="518" ht="12.75"/>
    <row r="519" ht="12.75"/>
    <row r="520" ht="12.75"/>
    <row r="521" ht="12.75"/>
    <row r="522" ht="12.75"/>
    <row r="523" ht="12.75"/>
    <row r="524" ht="12.75"/>
    <row r="525" ht="12.75"/>
    <row r="526" ht="12.75"/>
    <row r="527" ht="12.75"/>
    <row r="528" ht="12.75"/>
    <row r="529" ht="12.75"/>
    <row r="530" ht="12.75"/>
    <row r="531" ht="12.75"/>
    <row r="532" ht="12.75"/>
    <row r="533" ht="12.75"/>
    <row r="534" ht="12.75"/>
    <row r="535" ht="12.75"/>
    <row r="536" ht="12.75"/>
    <row r="537" ht="12.75"/>
    <row r="538" ht="12.75"/>
    <row r="539" ht="12.75"/>
    <row r="540" ht="12.75"/>
    <row r="541" ht="12.75"/>
    <row r="542" ht="12.75"/>
    <row r="543" ht="12.75"/>
    <row r="544" ht="12.75"/>
    <row r="545" ht="12.75"/>
    <row r="546" ht="12.75"/>
    <row r="547" ht="12.75"/>
    <row r="548" ht="12.75"/>
    <row r="549" ht="12.75"/>
    <row r="550" ht="12.75"/>
    <row r="551" ht="12.75"/>
    <row r="552" ht="12.75"/>
    <row r="553" ht="12.75"/>
    <row r="554" ht="12.75"/>
    <row r="555" ht="12.75"/>
    <row r="556" ht="12.75"/>
    <row r="557" ht="12.75"/>
    <row r="558" ht="12.75"/>
    <row r="559" ht="12.75"/>
    <row r="560" ht="12.75"/>
    <row r="561" ht="12.75"/>
    <row r="562" ht="12.75"/>
    <row r="563" ht="12.75"/>
    <row r="564" ht="12.75"/>
    <row r="565" ht="12.75"/>
    <row r="566" ht="12.75"/>
    <row r="567" ht="12.75"/>
    <row r="568" ht="12.75"/>
    <row r="569" ht="12.75"/>
    <row r="570" ht="12.75"/>
    <row r="571" ht="12.75"/>
    <row r="572" ht="12.75"/>
    <row r="573" ht="12.75"/>
    <row r="574" ht="12.75"/>
    <row r="575" ht="12.75"/>
    <row r="576" ht="12.75"/>
    <row r="577" ht="12.75"/>
    <row r="578" ht="12.75"/>
    <row r="579" ht="12.75"/>
    <row r="580" ht="12.75"/>
    <row r="581" ht="12.75"/>
    <row r="582" ht="12.75"/>
    <row r="583" ht="12.75"/>
    <row r="584" ht="12.75"/>
    <row r="585" ht="12.75"/>
    <row r="586" ht="12.75"/>
    <row r="587" ht="12.75"/>
    <row r="588" ht="12.75"/>
    <row r="589" ht="12.75"/>
    <row r="590" ht="12.75"/>
    <row r="591" ht="12.75"/>
    <row r="592" ht="12.75"/>
    <row r="593" ht="12.75"/>
    <row r="594" ht="12.75"/>
    <row r="595" ht="12.75"/>
    <row r="596" ht="12.75"/>
    <row r="597" ht="12.75"/>
    <row r="598" ht="12.75"/>
    <row r="599" ht="12.75"/>
    <row r="600" ht="12.75"/>
    <row r="601" ht="12.75"/>
    <row r="602" ht="12.75"/>
    <row r="603" ht="12.75"/>
    <row r="604" ht="12.75"/>
    <row r="605" ht="12.75"/>
    <row r="606" ht="12.75"/>
    <row r="607" ht="12.75"/>
    <row r="608" ht="12.75"/>
    <row r="609" ht="12.75"/>
    <row r="610" ht="12.75"/>
    <row r="611" ht="12.75"/>
    <row r="612" ht="12.75"/>
    <row r="613" ht="12.75"/>
    <row r="614" ht="12.75"/>
    <row r="615" ht="12.75"/>
    <row r="616" ht="12.75"/>
    <row r="617" ht="12.75"/>
    <row r="618" ht="12.75"/>
    <row r="619" ht="12.75"/>
    <row r="620" ht="12.75"/>
    <row r="621" ht="12.75"/>
    <row r="622" ht="12.75"/>
    <row r="623" ht="12.75"/>
    <row r="624" ht="12.75"/>
    <row r="625" ht="12.75"/>
    <row r="626" ht="12.75"/>
    <row r="627" ht="12.75"/>
    <row r="628" ht="12.75"/>
    <row r="629" ht="12.75"/>
    <row r="630" ht="12.75"/>
    <row r="631" ht="12.75"/>
    <row r="632" ht="12.75"/>
    <row r="633" ht="12.75"/>
    <row r="634" ht="12.75"/>
    <row r="635" ht="12.75"/>
    <row r="636" ht="12.75"/>
    <row r="637" ht="12.75"/>
    <row r="638" ht="12.75"/>
    <row r="639" ht="12.75"/>
    <row r="640" ht="12.75"/>
    <row r="641" ht="12.75"/>
    <row r="642" ht="12.75"/>
    <row r="643" ht="12.75"/>
    <row r="644" ht="12.75"/>
    <row r="645" ht="12.75"/>
    <row r="646" ht="12.75"/>
    <row r="647" ht="12.75"/>
    <row r="648" ht="12.75"/>
    <row r="649" ht="12.75"/>
    <row r="650" ht="12.75"/>
    <row r="651" ht="12.75"/>
    <row r="652" ht="12.75"/>
    <row r="653" ht="12.75"/>
    <row r="654" ht="12.75"/>
    <row r="655" ht="12.75"/>
    <row r="656" ht="12.75"/>
    <row r="657" ht="12.75"/>
    <row r="658" ht="12.75"/>
    <row r="659" ht="12.75"/>
    <row r="660" ht="12.75"/>
    <row r="661" ht="12.75"/>
    <row r="662" ht="12.75"/>
    <row r="663" ht="12.75"/>
    <row r="664" ht="12.75"/>
    <row r="665" ht="12.75"/>
    <row r="666" ht="12.75"/>
    <row r="667" ht="12.75"/>
    <row r="668" ht="12.75"/>
    <row r="669" ht="12.75"/>
    <row r="670" ht="12.75"/>
    <row r="671" ht="12.75"/>
    <row r="672" ht="12.75"/>
    <row r="673" ht="12.75"/>
    <row r="674" ht="12.75"/>
    <row r="675" ht="12.75"/>
    <row r="676" ht="12.75"/>
    <row r="677" ht="12.75"/>
    <row r="678" ht="12.75"/>
    <row r="679" ht="12.75"/>
    <row r="680" ht="12.75"/>
    <row r="681" ht="12.75"/>
    <row r="682" ht="12.75"/>
    <row r="683" ht="12.75"/>
    <row r="684" ht="12.75"/>
    <row r="685" ht="12.75"/>
    <row r="686" ht="12.75"/>
    <row r="687" ht="12.75"/>
    <row r="688" ht="12.75"/>
    <row r="689" ht="12.75"/>
    <row r="690" ht="12.75"/>
    <row r="691" ht="12.75"/>
    <row r="692" ht="12.75"/>
    <row r="693" ht="12.75"/>
    <row r="694" ht="12.75"/>
    <row r="695" ht="12.75"/>
    <row r="696" ht="12.75"/>
    <row r="697" ht="12.75"/>
    <row r="698" ht="12.75"/>
    <row r="699" ht="12.75"/>
    <row r="700" ht="12.75"/>
    <row r="701" ht="12.75"/>
    <row r="702" ht="12.75"/>
    <row r="703" ht="12.75"/>
    <row r="704" ht="12.75"/>
    <row r="705" ht="12.75"/>
    <row r="706" ht="12.75"/>
    <row r="707" ht="12.75"/>
    <row r="708" ht="12.75"/>
    <row r="709" ht="12.75"/>
    <row r="710" ht="12.75"/>
    <row r="711" ht="12.75"/>
    <row r="712" ht="12.75"/>
    <row r="713" ht="12.75"/>
    <row r="714" ht="12.75"/>
    <row r="715" ht="12.75"/>
    <row r="716" ht="12.75"/>
    <row r="717" ht="12.75"/>
    <row r="718" ht="12.75"/>
    <row r="719" ht="12.75"/>
    <row r="720" ht="12.75"/>
    <row r="721" ht="12.75"/>
    <row r="722" ht="12.75"/>
    <row r="723" ht="12.75"/>
    <row r="724" ht="12.75"/>
    <row r="725" ht="12.75"/>
    <row r="726" ht="12.75"/>
    <row r="727" ht="12.75"/>
    <row r="728" ht="12.75"/>
    <row r="729" ht="12.75"/>
    <row r="730" ht="12.75"/>
    <row r="731" ht="12.75"/>
    <row r="732" ht="12.75"/>
    <row r="733" ht="12.75"/>
    <row r="734" ht="12.75"/>
    <row r="735" ht="12.75"/>
    <row r="736" ht="12.75"/>
    <row r="737" ht="12.75"/>
    <row r="738" ht="12.75"/>
    <row r="739" ht="12.75"/>
    <row r="740" ht="12.75"/>
    <row r="741" ht="12.75"/>
    <row r="742" ht="12.75"/>
    <row r="743" ht="12.75"/>
    <row r="744" ht="12.75"/>
    <row r="745" ht="12.75"/>
    <row r="746" ht="12.75"/>
    <row r="747" ht="12.75"/>
    <row r="748" ht="12.75"/>
    <row r="749" ht="12.75"/>
    <row r="750" ht="12.75"/>
    <row r="751" ht="12.75"/>
    <row r="752" ht="12.75"/>
    <row r="753" ht="12.75"/>
    <row r="754" ht="12.75"/>
    <row r="755" ht="12.75"/>
    <row r="756" ht="12.75"/>
    <row r="757" ht="12.75"/>
    <row r="758" ht="12.75"/>
    <row r="759" ht="12.75"/>
    <row r="760" ht="12.75"/>
    <row r="761" ht="12.75"/>
    <row r="762" ht="12.75"/>
    <row r="763" ht="12.75"/>
    <row r="764" ht="12.75"/>
    <row r="765" ht="12.75"/>
    <row r="766" ht="12.75"/>
    <row r="767" ht="12.75"/>
    <row r="768" ht="12.75"/>
    <row r="769" ht="12.75"/>
    <row r="770" ht="12.75"/>
    <row r="771" ht="12.75"/>
    <row r="772" ht="12.75"/>
    <row r="773" ht="12.75"/>
    <row r="774" ht="12.75"/>
    <row r="775" ht="12.75"/>
    <row r="776" ht="12.75"/>
    <row r="777" ht="12.75"/>
    <row r="778" ht="12.75"/>
    <row r="779" ht="12.75"/>
    <row r="780" ht="12.75"/>
    <row r="781" ht="12.75"/>
    <row r="782" ht="12.75"/>
    <row r="783" ht="12.75"/>
    <row r="784" ht="12.75"/>
    <row r="785" ht="12.75"/>
    <row r="786" ht="12.75"/>
    <row r="787" ht="12.75"/>
    <row r="788" ht="12.75"/>
    <row r="789" ht="12.75"/>
    <row r="790" ht="12.75"/>
    <row r="791" ht="12.75"/>
    <row r="792" ht="12.75"/>
    <row r="793" ht="12.75"/>
    <row r="794" ht="12.75"/>
    <row r="795" ht="12.75"/>
    <row r="796" ht="12.75"/>
    <row r="797" ht="12.75"/>
    <row r="798" ht="12.75"/>
    <row r="799" ht="12.75"/>
    <row r="800" ht="12.75"/>
    <row r="801" ht="12.75"/>
    <row r="802" ht="12.75"/>
    <row r="803" ht="12.75"/>
    <row r="804" ht="12.75"/>
    <row r="805" ht="12.75"/>
    <row r="806" ht="12.75"/>
    <row r="807" ht="12.75"/>
    <row r="808" ht="12.75"/>
    <row r="809" ht="12.75"/>
    <row r="810" ht="12.75"/>
    <row r="811" ht="12.75"/>
    <row r="812" ht="12.75"/>
    <row r="813" ht="12.75"/>
    <row r="814" ht="12.75"/>
    <row r="815" ht="12.75"/>
    <row r="816" ht="12.75"/>
    <row r="817" ht="12.75"/>
    <row r="818" ht="12.75"/>
    <row r="819" ht="12.75"/>
    <row r="820" ht="12.75"/>
    <row r="821" ht="12.75"/>
    <row r="822" ht="12.75"/>
    <row r="823" ht="12.75"/>
    <row r="824" ht="12.75"/>
    <row r="825" ht="12.75"/>
    <row r="826" ht="12.75"/>
    <row r="827" ht="12.75"/>
    <row r="828" ht="12.75"/>
    <row r="829" ht="12.75"/>
    <row r="830" ht="12.75"/>
    <row r="831" ht="12.75"/>
    <row r="832" ht="12.75"/>
    <row r="833" ht="12.75"/>
    <row r="834" ht="12.75"/>
    <row r="835" ht="12.75"/>
    <row r="836" ht="12.75"/>
    <row r="837" ht="12.75"/>
    <row r="838" ht="12.75"/>
    <row r="839" ht="12.75"/>
    <row r="840" ht="12.75"/>
    <row r="841" ht="12.75"/>
    <row r="842" ht="12.75"/>
    <row r="843" ht="12.75"/>
    <row r="844" ht="12.75"/>
    <row r="845" ht="12.75"/>
    <row r="846" ht="12.75"/>
    <row r="847" ht="12.75"/>
    <row r="848" ht="12.75"/>
    <row r="849" ht="12.75"/>
    <row r="850" ht="12.75"/>
    <row r="851" ht="12.75"/>
    <row r="852" ht="12.75"/>
    <row r="853" ht="12.75"/>
    <row r="854" ht="12.75"/>
    <row r="855" ht="12.75"/>
    <row r="856" ht="12.75"/>
    <row r="857" ht="12.75"/>
    <row r="858" ht="12.75"/>
    <row r="859" ht="12.75"/>
    <row r="860" ht="12.75"/>
    <row r="861" ht="12.75"/>
    <row r="862" ht="12.75"/>
    <row r="863" ht="12.75"/>
    <row r="864" ht="12.75"/>
    <row r="865" ht="12.75"/>
    <row r="866" ht="12.75"/>
    <row r="867" ht="12.75"/>
    <row r="868" ht="12.75"/>
    <row r="869" ht="12.75"/>
    <row r="870" ht="12.75"/>
    <row r="871" ht="12.75"/>
    <row r="872" ht="12.75"/>
    <row r="873" ht="12.75"/>
    <row r="874" ht="12.75"/>
    <row r="875" ht="12.75"/>
    <row r="876" ht="12.75"/>
    <row r="877" ht="12.75"/>
    <row r="878" ht="12.75"/>
    <row r="879" ht="12.75"/>
    <row r="880" ht="12.75"/>
    <row r="881" ht="12.75"/>
    <row r="882" ht="12.75"/>
    <row r="883" ht="12.75"/>
    <row r="884" ht="12.75"/>
    <row r="885" ht="12.75"/>
    <row r="886" ht="12.75"/>
    <row r="887" ht="12.75"/>
    <row r="888" ht="12.75"/>
    <row r="889" ht="12.75"/>
    <row r="890" ht="12.75"/>
    <row r="891" ht="12.75"/>
    <row r="892" ht="12.75"/>
    <row r="893" ht="12.75"/>
    <row r="894" ht="12.75"/>
    <row r="895" ht="12.75"/>
    <row r="896" ht="12.75"/>
    <row r="897" ht="12.75"/>
    <row r="898" ht="12.75"/>
    <row r="899" ht="12.75"/>
    <row r="900" ht="12.75"/>
    <row r="901" ht="12.75"/>
    <row r="902" ht="12.75"/>
    <row r="903" ht="12.75"/>
    <row r="904" ht="12.75"/>
    <row r="905" ht="12.75"/>
    <row r="906" ht="12.75"/>
    <row r="907" ht="12.75"/>
    <row r="908" ht="12.75"/>
    <row r="909" ht="12.75"/>
    <row r="910" ht="12.75"/>
    <row r="911" ht="12.75"/>
    <row r="912" ht="12.75"/>
    <row r="913" ht="12.75"/>
    <row r="914" ht="12.75"/>
    <row r="915" ht="12.75"/>
    <row r="916" ht="12.75"/>
    <row r="917" ht="12.75"/>
    <row r="918" ht="12.75"/>
    <row r="919" ht="12.75"/>
    <row r="920" ht="12.75"/>
    <row r="921" ht="12.75"/>
    <row r="922" ht="12.75"/>
    <row r="923" ht="12.75"/>
    <row r="924" ht="12.75"/>
    <row r="925" ht="12.75"/>
    <row r="926" ht="12.75"/>
    <row r="927" ht="12.75"/>
    <row r="928" ht="12.75"/>
    <row r="929" ht="12.75"/>
    <row r="930" ht="12.75"/>
    <row r="931" ht="12.75"/>
    <row r="932" ht="12.75"/>
    <row r="933" ht="12.75"/>
    <row r="934" ht="12.75"/>
    <row r="935" ht="12.75"/>
    <row r="936" ht="12.75"/>
    <row r="937" ht="12.75"/>
    <row r="938" ht="12.75"/>
    <row r="939" ht="12.75"/>
    <row r="940" ht="12.75"/>
    <row r="941" ht="12.75"/>
    <row r="942" ht="12.75"/>
    <row r="943" ht="12.75"/>
    <row r="944" ht="12.75"/>
  </sheetData>
  <mergeCells count="96">
    <mergeCell ref="O9:Q9"/>
    <mergeCell ref="N10:Q10"/>
    <mergeCell ref="R10:U10"/>
    <mergeCell ref="N11:Q11"/>
    <mergeCell ref="R11:U11"/>
    <mergeCell ref="S9:U9"/>
    <mergeCell ref="C9:E9"/>
    <mergeCell ref="B10:E10"/>
    <mergeCell ref="F10:I10"/>
    <mergeCell ref="J10:M10"/>
    <mergeCell ref="B11:E11"/>
    <mergeCell ref="F11:I11"/>
    <mergeCell ref="J11:M11"/>
    <mergeCell ref="G9:I9"/>
    <mergeCell ref="K9:M9"/>
    <mergeCell ref="O15:Q15"/>
    <mergeCell ref="S15:U15"/>
    <mergeCell ref="J13:M13"/>
    <mergeCell ref="N13:Q13"/>
    <mergeCell ref="C12:E12"/>
    <mergeCell ref="G12:I12"/>
    <mergeCell ref="K12:M12"/>
    <mergeCell ref="O12:Q12"/>
    <mergeCell ref="B13:E13"/>
    <mergeCell ref="N14:Q14"/>
    <mergeCell ref="R14:U14"/>
    <mergeCell ref="S12:U12"/>
    <mergeCell ref="F13:I13"/>
    <mergeCell ref="R13:U13"/>
    <mergeCell ref="B17:E17"/>
    <mergeCell ref="F17:I17"/>
    <mergeCell ref="J17:M17"/>
    <mergeCell ref="N17:Q17"/>
    <mergeCell ref="R17:U17"/>
    <mergeCell ref="N20:Q20"/>
    <mergeCell ref="R20:U20"/>
    <mergeCell ref="C18:E18"/>
    <mergeCell ref="B19:E19"/>
    <mergeCell ref="F19:I19"/>
    <mergeCell ref="J19:M19"/>
    <mergeCell ref="B20:E20"/>
    <mergeCell ref="F20:I20"/>
    <mergeCell ref="J20:M20"/>
    <mergeCell ref="G18:I18"/>
    <mergeCell ref="S18:U18"/>
    <mergeCell ref="K18:M18"/>
    <mergeCell ref="O18:Q18"/>
    <mergeCell ref="N19:Q19"/>
    <mergeCell ref="R19:U19"/>
    <mergeCell ref="O3:Q3"/>
    <mergeCell ref="S3:U3"/>
    <mergeCell ref="R4:U4"/>
    <mergeCell ref="R5:U5"/>
    <mergeCell ref="O6:Q6"/>
    <mergeCell ref="S6:U6"/>
    <mergeCell ref="N4:Q4"/>
    <mergeCell ref="C1:U1"/>
    <mergeCell ref="B2:E2"/>
    <mergeCell ref="F2:I2"/>
    <mergeCell ref="J2:M2"/>
    <mergeCell ref="N2:Q2"/>
    <mergeCell ref="R2:U2"/>
    <mergeCell ref="C3:E3"/>
    <mergeCell ref="G3:I3"/>
    <mergeCell ref="K3:M3"/>
    <mergeCell ref="B4:E4"/>
    <mergeCell ref="F4:I4"/>
    <mergeCell ref="J4:M4"/>
    <mergeCell ref="B5:E5"/>
    <mergeCell ref="N5:Q5"/>
    <mergeCell ref="J7:M7"/>
    <mergeCell ref="N7:Q7"/>
    <mergeCell ref="R7:U7"/>
    <mergeCell ref="F5:I5"/>
    <mergeCell ref="J5:M5"/>
    <mergeCell ref="C6:E6"/>
    <mergeCell ref="G6:I6"/>
    <mergeCell ref="K6:M6"/>
    <mergeCell ref="B7:E7"/>
    <mergeCell ref="F7:I7"/>
    <mergeCell ref="R16:U16"/>
    <mergeCell ref="B8:E8"/>
    <mergeCell ref="F8:I8"/>
    <mergeCell ref="J8:M8"/>
    <mergeCell ref="N8:Q8"/>
    <mergeCell ref="R8:U8"/>
    <mergeCell ref="C15:E15"/>
    <mergeCell ref="G15:I15"/>
    <mergeCell ref="K15:M15"/>
    <mergeCell ref="B16:E16"/>
    <mergeCell ref="F16:I16"/>
    <mergeCell ref="J16:M16"/>
    <mergeCell ref="N16:Q16"/>
    <mergeCell ref="B14:E14"/>
    <mergeCell ref="F14:I14"/>
    <mergeCell ref="J14:M14"/>
  </mergeCells>
  <conditionalFormatting sqref="C3:E4 G3 K3 O3 S3 B4 F4 J4 N4 R4 C6:E6 G6 K6 O6 S6 B7 F7 J7 N7 R7 C9:E9 G9 K9 O9 S9 B10 F10 J10 N10 R10 G12 K12 O12 S12 B13 F13 J13 N13 R13 C15 G15 K15 O15 S15 B16 F16 J16 N16 R16 C18 G18 K18 O18 S18 B19 F19 J19 N19 R19">
    <cfRule type="cellIs" dxfId="265" priority="1" operator="equal">
      <formula>""</formula>
    </cfRule>
  </conditionalFormatting>
  <conditionalFormatting sqref="B3:B9">
    <cfRule type="cellIs" dxfId="264" priority="2" operator="equal">
      <formula>""</formula>
    </cfRule>
  </conditionalFormatting>
  <conditionalFormatting sqref="B15">
    <cfRule type="cellIs" dxfId="263" priority="3" operator="equal">
      <formula>""</formula>
    </cfRule>
  </conditionalFormatting>
  <conditionalFormatting sqref="B16 C15:E15">
    <cfRule type="cellIs" dxfId="262" priority="4" operator="equal">
      <formula>""</formula>
    </cfRule>
  </conditionalFormatting>
  <conditionalFormatting sqref="J8 N8 R8 B11 F11 J11 N11 R11 B14 F14 J14 N14 R14 B17 F17 J17 N17 R17 B20 F20 J20 N20 R20">
    <cfRule type="cellIs" dxfId="261" priority="5" operator="equal">
      <formula>""</formula>
    </cfRule>
  </conditionalFormatting>
  <conditionalFormatting sqref="J16 K15:M15">
    <cfRule type="cellIs" dxfId="260" priority="6" operator="equal">
      <formula>""</formula>
    </cfRule>
  </conditionalFormatting>
  <conditionalFormatting sqref="R5 R11">
    <cfRule type="cellIs" dxfId="259" priority="7" operator="equal">
      <formula>""</formula>
    </cfRule>
  </conditionalFormatting>
  <conditionalFormatting sqref="B5 B11">
    <cfRule type="cellIs" dxfId="258" priority="8" operator="equal">
      <formula>""</formula>
    </cfRule>
  </conditionalFormatting>
  <conditionalFormatting sqref="G3:I4 F4 G6:I6 G9:I9 F10">
    <cfRule type="cellIs" dxfId="257" priority="9" operator="equal">
      <formula>""</formula>
    </cfRule>
  </conditionalFormatting>
  <conditionalFormatting sqref="F3:F9">
    <cfRule type="cellIs" dxfId="256" priority="10" operator="equal">
      <formula>""</formula>
    </cfRule>
  </conditionalFormatting>
  <conditionalFormatting sqref="F5 F11">
    <cfRule type="cellIs" dxfId="255" priority="11" operator="equal">
      <formula>""</formula>
    </cfRule>
  </conditionalFormatting>
  <conditionalFormatting sqref="K3:M4 J4 K6:M6 K9:M9 J10">
    <cfRule type="cellIs" dxfId="254" priority="12" operator="equal">
      <formula>""</formula>
    </cfRule>
  </conditionalFormatting>
  <conditionalFormatting sqref="J3:J9 N8 R8 B11 F11 J11 N11 R11 B14 F14 J14 N14 R14 B17 F17 J17 N17 R17 B20 F20 J20 N20 R20">
    <cfRule type="cellIs" dxfId="253" priority="13" operator="equal">
      <formula>""</formula>
    </cfRule>
  </conditionalFormatting>
  <conditionalFormatting sqref="J5 J11">
    <cfRule type="cellIs" dxfId="252" priority="14" operator="equal">
      <formula>""</formula>
    </cfRule>
  </conditionalFormatting>
  <conditionalFormatting sqref="O3:Q4 N4 O6:Q6 O9:Q9 N10">
    <cfRule type="cellIs" dxfId="251" priority="15" operator="equal">
      <formula>""</formula>
    </cfRule>
  </conditionalFormatting>
  <conditionalFormatting sqref="N3:N9">
    <cfRule type="cellIs" dxfId="250" priority="16" operator="equal">
      <formula>""</formula>
    </cfRule>
  </conditionalFormatting>
  <conditionalFormatting sqref="N5 N11">
    <cfRule type="cellIs" dxfId="249" priority="17" operator="equal">
      <formula>""</formula>
    </cfRule>
  </conditionalFormatting>
  <conditionalFormatting sqref="S3:U4 R4 S6:U6 S9:U9 R10">
    <cfRule type="cellIs" dxfId="248" priority="18" operator="equal">
      <formula>""</formula>
    </cfRule>
  </conditionalFormatting>
  <conditionalFormatting sqref="R3:R9">
    <cfRule type="cellIs" dxfId="247" priority="19" operator="equal">
      <formula>""</formula>
    </cfRule>
  </conditionalFormatting>
  <conditionalFormatting sqref="C6:E6 B7 C12:E12 G12 B13">
    <cfRule type="cellIs" dxfId="246" priority="20" operator="equal">
      <formula>""</formula>
    </cfRule>
  </conditionalFormatting>
  <conditionalFormatting sqref="B6 B12">
    <cfRule type="cellIs" dxfId="245" priority="21" operator="equal">
      <formula>""</formula>
    </cfRule>
  </conditionalFormatting>
  <conditionalFormatting sqref="B8 B14">
    <cfRule type="cellIs" dxfId="244" priority="22" operator="equal">
      <formula>""</formula>
    </cfRule>
  </conditionalFormatting>
  <conditionalFormatting sqref="B17">
    <cfRule type="cellIs" dxfId="243" priority="23" operator="equal">
      <formula>""</formula>
    </cfRule>
  </conditionalFormatting>
  <conditionalFormatting sqref="B19 C18:E18">
    <cfRule type="cellIs" dxfId="242" priority="24" operator="equal">
      <formula>""</formula>
    </cfRule>
  </conditionalFormatting>
  <conditionalFormatting sqref="B18">
    <cfRule type="cellIs" dxfId="241" priority="25" operator="equal">
      <formula>""</formula>
    </cfRule>
  </conditionalFormatting>
  <conditionalFormatting sqref="B20">
    <cfRule type="cellIs" dxfId="240" priority="26" operator="equal">
      <formula>""</formula>
    </cfRule>
  </conditionalFormatting>
  <conditionalFormatting sqref="G6:I6 F7 G12:I12 F13">
    <cfRule type="cellIs" dxfId="239" priority="27" operator="equal">
      <formula>""</formula>
    </cfRule>
  </conditionalFormatting>
  <conditionalFormatting sqref="F6 F12">
    <cfRule type="cellIs" dxfId="238" priority="28" operator="equal">
      <formula>""</formula>
    </cfRule>
  </conditionalFormatting>
  <conditionalFormatting sqref="F8 F14">
    <cfRule type="cellIs" dxfId="237" priority="29" operator="equal">
      <formula>""</formula>
    </cfRule>
  </conditionalFormatting>
  <conditionalFormatting sqref="F16 G15:I15">
    <cfRule type="cellIs" dxfId="236" priority="30" operator="equal">
      <formula>""</formula>
    </cfRule>
  </conditionalFormatting>
  <conditionalFormatting sqref="F15">
    <cfRule type="cellIs" dxfId="235" priority="31" operator="equal">
      <formula>""</formula>
    </cfRule>
  </conditionalFormatting>
  <conditionalFormatting sqref="F17">
    <cfRule type="cellIs" dxfId="234" priority="32" operator="equal">
      <formula>""</formula>
    </cfRule>
  </conditionalFormatting>
  <conditionalFormatting sqref="F19 G18:I18">
    <cfRule type="cellIs" dxfId="233" priority="33" operator="equal">
      <formula>""</formula>
    </cfRule>
  </conditionalFormatting>
  <conditionalFormatting sqref="F18">
    <cfRule type="cellIs" dxfId="232" priority="34" operator="equal">
      <formula>""</formula>
    </cfRule>
  </conditionalFormatting>
  <conditionalFormatting sqref="F20">
    <cfRule type="cellIs" dxfId="231" priority="35" operator="equal">
      <formula>""</formula>
    </cfRule>
  </conditionalFormatting>
  <conditionalFormatting sqref="K6:M6 J7 K12:M12 J13">
    <cfRule type="cellIs" dxfId="230" priority="36" operator="equal">
      <formula>""</formula>
    </cfRule>
  </conditionalFormatting>
  <conditionalFormatting sqref="J6 J12">
    <cfRule type="cellIs" dxfId="229" priority="37" operator="equal">
      <formula>""</formula>
    </cfRule>
  </conditionalFormatting>
  <conditionalFormatting sqref="J15">
    <cfRule type="cellIs" dxfId="228" priority="38" operator="equal">
      <formula>""</formula>
    </cfRule>
  </conditionalFormatting>
  <conditionalFormatting sqref="J17">
    <cfRule type="cellIs" dxfId="227" priority="39" operator="equal">
      <formula>""</formula>
    </cfRule>
  </conditionalFormatting>
  <conditionalFormatting sqref="J19 K18:M18">
    <cfRule type="cellIs" dxfId="226" priority="40" operator="equal">
      <formula>""</formula>
    </cfRule>
  </conditionalFormatting>
  <conditionalFormatting sqref="J18">
    <cfRule type="cellIs" dxfId="225" priority="41" operator="equal">
      <formula>""</formula>
    </cfRule>
  </conditionalFormatting>
  <conditionalFormatting sqref="J20">
    <cfRule type="cellIs" dxfId="224" priority="42" operator="equal">
      <formula>""</formula>
    </cfRule>
  </conditionalFormatting>
  <conditionalFormatting sqref="O6:Q6 N7 O12:Q12 N13">
    <cfRule type="cellIs" dxfId="223" priority="43" operator="equal">
      <formula>""</formula>
    </cfRule>
  </conditionalFormatting>
  <conditionalFormatting sqref="N6 N12">
    <cfRule type="cellIs" dxfId="222" priority="44" operator="equal">
      <formula>""</formula>
    </cfRule>
  </conditionalFormatting>
  <conditionalFormatting sqref="N8 N14">
    <cfRule type="cellIs" dxfId="221" priority="45" operator="equal">
      <formula>""</formula>
    </cfRule>
  </conditionalFormatting>
  <conditionalFormatting sqref="N16 O15:Q15">
    <cfRule type="cellIs" dxfId="220" priority="46" operator="equal">
      <formula>""</formula>
    </cfRule>
  </conditionalFormatting>
  <conditionalFormatting sqref="N15">
    <cfRule type="cellIs" dxfId="219" priority="47" operator="equal">
      <formula>""</formula>
    </cfRule>
  </conditionalFormatting>
  <conditionalFormatting sqref="N17">
    <cfRule type="cellIs" dxfId="218" priority="48" operator="equal">
      <formula>""</formula>
    </cfRule>
  </conditionalFormatting>
  <conditionalFormatting sqref="N19 O18:Q18">
    <cfRule type="cellIs" dxfId="217" priority="49" operator="equal">
      <formula>""</formula>
    </cfRule>
  </conditionalFormatting>
  <conditionalFormatting sqref="N18">
    <cfRule type="cellIs" dxfId="216" priority="50" operator="equal">
      <formula>""</formula>
    </cfRule>
  </conditionalFormatting>
  <conditionalFormatting sqref="N20">
    <cfRule type="cellIs" dxfId="215" priority="51" operator="equal">
      <formula>""</formula>
    </cfRule>
  </conditionalFormatting>
  <conditionalFormatting sqref="R8 R14">
    <cfRule type="cellIs" dxfId="214" priority="52" operator="equal">
      <formula>""</formula>
    </cfRule>
  </conditionalFormatting>
  <conditionalFormatting sqref="S6:U6 R7 S12:U12 R13">
    <cfRule type="cellIs" dxfId="213" priority="53" operator="equal">
      <formula>""</formula>
    </cfRule>
  </conditionalFormatting>
  <conditionalFormatting sqref="R6 R12">
    <cfRule type="cellIs" dxfId="212" priority="54" operator="equal">
      <formula>""</formula>
    </cfRule>
  </conditionalFormatting>
  <conditionalFormatting sqref="R17">
    <cfRule type="cellIs" dxfId="211" priority="55" operator="equal">
      <formula>""</formula>
    </cfRule>
  </conditionalFormatting>
  <conditionalFormatting sqref="R16 S15:U15">
    <cfRule type="cellIs" dxfId="210" priority="56" operator="equal">
      <formula>""</formula>
    </cfRule>
  </conditionalFormatting>
  <conditionalFormatting sqref="R15">
    <cfRule type="cellIs" dxfId="209" priority="57" operator="equal">
      <formula>""</formula>
    </cfRule>
  </conditionalFormatting>
  <conditionalFormatting sqref="R20">
    <cfRule type="cellIs" dxfId="208" priority="58" operator="equal">
      <formula>""</formula>
    </cfRule>
  </conditionalFormatting>
  <conditionalFormatting sqref="R19 S18:U18">
    <cfRule type="cellIs" dxfId="207" priority="59" operator="equal">
      <formula>""</formula>
    </cfRule>
  </conditionalFormatting>
  <conditionalFormatting sqref="R18">
    <cfRule type="cellIs" dxfId="206" priority="60" operator="equal">
      <formula>""</formula>
    </cfRule>
  </conditionalFormatting>
  <printOptions horizontalCentered="1" verticalCentered="1"/>
  <pageMargins left="0.25" right="0.25" top="0.75" bottom="0.75" header="0" footer="0"/>
  <pageSetup paperSize="9" scale="110" pageOrder="overThenDown" orientation="landscape" cellComments="atEnd"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outlinePr summaryBelow="0" summaryRight="0"/>
  </sheetPr>
  <dimension ref="A1:AA944"/>
  <sheetViews>
    <sheetView workbookViewId="0">
      <selection activeCell="X36" sqref="X36"/>
    </sheetView>
  </sheetViews>
  <sheetFormatPr baseColWidth="10" defaultColWidth="12.7109375" defaultRowHeight="15.75" customHeight="1"/>
  <cols>
    <col min="1" max="1" width="4.42578125" customWidth="1"/>
    <col min="2" max="2" width="1.85546875" customWidth="1"/>
    <col min="3" max="3" width="9.28515625" customWidth="1"/>
    <col min="4" max="4" width="1.85546875" customWidth="1"/>
    <col min="5" max="5" width="9.28515625" customWidth="1"/>
    <col min="6" max="6" width="1.85546875" customWidth="1"/>
    <col min="7" max="7" width="9.28515625" customWidth="1"/>
    <col min="8" max="8" width="1.85546875" customWidth="1"/>
    <col min="9" max="9" width="9.28515625" customWidth="1"/>
    <col min="10" max="10" width="1.85546875" customWidth="1"/>
    <col min="11" max="11" width="9.28515625" customWidth="1"/>
    <col min="12" max="12" width="1.85546875" customWidth="1"/>
    <col min="13" max="13" width="9.28515625" customWidth="1"/>
    <col min="14" max="14" width="1.85546875" customWidth="1"/>
    <col min="15" max="15" width="9.28515625" customWidth="1"/>
    <col min="16" max="16" width="1.85546875" customWidth="1"/>
    <col min="17" max="17" width="9.28515625" customWidth="1"/>
    <col min="18" max="18" width="1.85546875" customWidth="1"/>
    <col min="19" max="19" width="9.28515625" customWidth="1"/>
    <col min="20" max="20" width="1.85546875" customWidth="1"/>
    <col min="21" max="21" width="9.28515625" customWidth="1"/>
    <col min="22" max="22" width="5.7109375" customWidth="1"/>
    <col min="23" max="23" width="3" customWidth="1"/>
    <col min="24" max="24" width="24.28515625" customWidth="1"/>
    <col min="25" max="25" width="17.5703125" customWidth="1"/>
    <col min="26" max="26" width="18.140625" customWidth="1"/>
    <col min="27" max="27" width="9.7109375" customWidth="1"/>
  </cols>
  <sheetData>
    <row r="1" spans="1:27" ht="27.75" customHeight="1">
      <c r="A1" s="51"/>
      <c r="B1" s="52"/>
      <c r="C1" s="234" t="s">
        <v>370</v>
      </c>
      <c r="D1" s="223"/>
      <c r="E1" s="223"/>
      <c r="F1" s="223"/>
      <c r="G1" s="223"/>
      <c r="H1" s="223"/>
      <c r="I1" s="223"/>
      <c r="J1" s="223"/>
      <c r="K1" s="223"/>
      <c r="L1" s="223"/>
      <c r="M1" s="223"/>
      <c r="N1" s="223"/>
      <c r="O1" s="223"/>
      <c r="P1" s="223"/>
      <c r="Q1" s="223"/>
      <c r="R1" s="223"/>
      <c r="S1" s="223"/>
      <c r="T1" s="223"/>
      <c r="U1" s="223"/>
      <c r="V1" s="22"/>
      <c r="W1" s="23"/>
    </row>
    <row r="2" spans="1:27" ht="15" customHeight="1">
      <c r="B2" s="235" t="s">
        <v>16</v>
      </c>
      <c r="C2" s="236"/>
      <c r="D2" s="236"/>
      <c r="E2" s="237"/>
      <c r="F2" s="235" t="s">
        <v>179</v>
      </c>
      <c r="G2" s="236"/>
      <c r="H2" s="236"/>
      <c r="I2" s="237"/>
      <c r="J2" s="235" t="s">
        <v>180</v>
      </c>
      <c r="K2" s="236"/>
      <c r="L2" s="236"/>
      <c r="M2" s="237"/>
      <c r="N2" s="235" t="s">
        <v>181</v>
      </c>
      <c r="O2" s="236"/>
      <c r="P2" s="236"/>
      <c r="Q2" s="237"/>
      <c r="R2" s="235" t="s">
        <v>182</v>
      </c>
      <c r="S2" s="236"/>
      <c r="T2" s="236"/>
      <c r="U2" s="237"/>
      <c r="W2" s="25"/>
      <c r="X2" s="26" t="s">
        <v>183</v>
      </c>
      <c r="Y2" s="26" t="s">
        <v>184</v>
      </c>
      <c r="Z2" s="26" t="s">
        <v>185</v>
      </c>
      <c r="AA2" s="27"/>
    </row>
    <row r="3" spans="1:27" ht="15" customHeight="1">
      <c r="A3" s="53"/>
      <c r="B3" s="29"/>
      <c r="C3" s="231" t="str">
        <f>IF(B3="","",LOOKUP(B3,$W$3:$W$21,$X$3:$X$21))</f>
        <v/>
      </c>
      <c r="D3" s="232"/>
      <c r="E3" s="233"/>
      <c r="F3" s="31"/>
      <c r="G3" s="231" t="str">
        <f>IF(F3="","",LOOKUP(F3,$W$3:$W$21,$X$3:$X$21))</f>
        <v/>
      </c>
      <c r="H3" s="232"/>
      <c r="I3" s="233"/>
      <c r="J3" s="31"/>
      <c r="K3" s="231" t="str">
        <f>IF(J3="","",LOOKUP(J3,$W$3:$W$21,$X$3:$X$21))</f>
        <v/>
      </c>
      <c r="L3" s="232"/>
      <c r="M3" s="233"/>
      <c r="N3" s="29"/>
      <c r="O3" s="231" t="str">
        <f>IF(N3="","",LOOKUP(N3,$W$3:$W$21,$X$3:$X$21))</f>
        <v/>
      </c>
      <c r="P3" s="232"/>
      <c r="Q3" s="233"/>
      <c r="R3" s="31"/>
      <c r="S3" s="231" t="str">
        <f>IF(R3="","",LOOKUP(R3,$W$3:$W$21,$X$3:$X$21))</f>
        <v/>
      </c>
      <c r="T3" s="232"/>
      <c r="U3" s="233"/>
      <c r="W3" s="25">
        <v>1</v>
      </c>
      <c r="X3" s="34" t="s">
        <v>357</v>
      </c>
      <c r="Y3" s="34" t="s">
        <v>128</v>
      </c>
      <c r="Z3" s="34" t="s">
        <v>128</v>
      </c>
      <c r="AA3" s="22"/>
    </row>
    <row r="4" spans="1:27" ht="15" customHeight="1">
      <c r="A4" s="53" t="s">
        <v>187</v>
      </c>
      <c r="B4" s="228" t="str">
        <f>IF(B3="","",LOOKUP(B3,$W$3:$W$21,$Y$3:$Y$21))</f>
        <v/>
      </c>
      <c r="C4" s="223"/>
      <c r="D4" s="223"/>
      <c r="E4" s="229"/>
      <c r="F4" s="228" t="str">
        <f>IF(F3="","",LOOKUP(F3,$W$3:$W$21,$Y$3:$Y$21))</f>
        <v/>
      </c>
      <c r="G4" s="223"/>
      <c r="H4" s="223"/>
      <c r="I4" s="229"/>
      <c r="J4" s="228" t="str">
        <f>IF(J3="","",LOOKUP(J3,$W$3:$W$21,$Y$3:$Y$21))</f>
        <v/>
      </c>
      <c r="K4" s="223"/>
      <c r="L4" s="223"/>
      <c r="M4" s="229"/>
      <c r="N4" s="228" t="str">
        <f>IF(N3="","",LOOKUP(N3,$W$3:$W$21,$Y$3:$Y$21))</f>
        <v/>
      </c>
      <c r="O4" s="223"/>
      <c r="P4" s="223"/>
      <c r="Q4" s="229"/>
      <c r="R4" s="228" t="str">
        <f>IF(R3="","",LOOKUP(R3,$W$3:$W$21,$Y$3:$Y$21))</f>
        <v/>
      </c>
      <c r="S4" s="223"/>
      <c r="T4" s="223"/>
      <c r="U4" s="229"/>
      <c r="W4" s="25">
        <v>2</v>
      </c>
      <c r="X4" s="34" t="s">
        <v>358</v>
      </c>
      <c r="Y4" s="47" t="s">
        <v>359</v>
      </c>
      <c r="Z4" s="34" t="s">
        <v>359</v>
      </c>
      <c r="AA4" s="22"/>
    </row>
    <row r="5" spans="1:27" ht="15" customHeight="1">
      <c r="A5" s="53"/>
      <c r="B5" s="224" t="str">
        <f>IF(B3="","",IF(LOOKUP(B3,$W$9:$W$21,$Z$9:$Z$21)="","---",LOOKUP(B3,$W$9:$W$21,$Z$9:$Z$21)))</f>
        <v/>
      </c>
      <c r="C5" s="225"/>
      <c r="D5" s="225"/>
      <c r="E5" s="226"/>
      <c r="F5" s="224" t="str">
        <f>IF(F3="","",IF(LOOKUP(F3,$W$9:$W$21,$Z$9:$Z$21)="","---",LOOKUP(F3,$W$9:$W$21,$Z$9:$Z$21)))</f>
        <v/>
      </c>
      <c r="G5" s="225"/>
      <c r="H5" s="225"/>
      <c r="I5" s="226"/>
      <c r="J5" s="224" t="str">
        <f>IF(J3="","",IF(LOOKUP(J3,$W$9:$W$21,$Z$9:$Z$21)="","---",LOOKUP(J3,$W$9:$W$21,$Z$9:$Z$21)))</f>
        <v/>
      </c>
      <c r="K5" s="225"/>
      <c r="L5" s="225"/>
      <c r="M5" s="226"/>
      <c r="N5" s="224" t="str">
        <f>IF(N3="","",IF(LOOKUP(N3,$W$9:$W$21,$Z$9:$Z$21)="","---",LOOKUP(N3,$W$9:$W$21,$Z$9:$Z$21)))</f>
        <v/>
      </c>
      <c r="O5" s="225"/>
      <c r="P5" s="225"/>
      <c r="Q5" s="226"/>
      <c r="R5" s="224" t="str">
        <f>IF(R3="","",IF(LOOKUP(R3,$W$9:$W$21,$Z$9:$Z$21)="","---",LOOKUP(R3,$W$9:$W$21,$Z$9:$Z$21)))</f>
        <v/>
      </c>
      <c r="S5" s="225"/>
      <c r="T5" s="225"/>
      <c r="U5" s="226"/>
      <c r="W5" s="25">
        <v>3</v>
      </c>
      <c r="X5" s="34" t="s">
        <v>360</v>
      </c>
      <c r="Y5" s="34" t="s">
        <v>107</v>
      </c>
      <c r="Z5" s="47" t="s">
        <v>107</v>
      </c>
      <c r="AA5" s="22"/>
    </row>
    <row r="6" spans="1:27" ht="15" customHeight="1">
      <c r="A6" s="53">
        <v>1700</v>
      </c>
      <c r="B6" s="29"/>
      <c r="C6" s="231" t="str">
        <f>IF(B6="","",LOOKUP(B6,$W$3:$W$21,$X$3:$X$21))</f>
        <v/>
      </c>
      <c r="D6" s="232"/>
      <c r="E6" s="233"/>
      <c r="F6" s="31"/>
      <c r="G6" s="231" t="str">
        <f>IF(F6="","",LOOKUP(F6,$W$3:$W$21,$X$3:$X$21))</f>
        <v/>
      </c>
      <c r="H6" s="232"/>
      <c r="I6" s="233"/>
      <c r="J6" s="29"/>
      <c r="K6" s="231" t="str">
        <f>IF(J6="","",LOOKUP(J6,$W$3:$W$21,$X$3:$X$21))</f>
        <v/>
      </c>
      <c r="L6" s="232"/>
      <c r="M6" s="233"/>
      <c r="N6" s="29">
        <v>12</v>
      </c>
      <c r="O6" s="231" t="str">
        <f>IF(N6="","",LOOKUP(N6,$W$3:$W$21,$X$3:$X$21))</f>
        <v>Pract. Doc. II (17 a 18 hs)</v>
      </c>
      <c r="P6" s="232"/>
      <c r="Q6" s="233"/>
      <c r="R6" s="31"/>
      <c r="S6" s="231" t="str">
        <f>IF(R6="","",LOOKUP(R6,$W$3:$W$21,$X$3:$X$21))</f>
        <v/>
      </c>
      <c r="T6" s="232"/>
      <c r="U6" s="233"/>
      <c r="W6" s="25">
        <v>4</v>
      </c>
      <c r="X6" s="34" t="s">
        <v>361</v>
      </c>
      <c r="Y6" s="34" t="s">
        <v>49</v>
      </c>
      <c r="Z6" s="47" t="s">
        <v>49</v>
      </c>
      <c r="AA6" s="22"/>
    </row>
    <row r="7" spans="1:27" ht="15" customHeight="1">
      <c r="A7" s="53" t="s">
        <v>191</v>
      </c>
      <c r="B7" s="228" t="str">
        <f>IF(B6="","",LOOKUP(B6,$W$3:$W$21,$Y$3:$Y$21))</f>
        <v/>
      </c>
      <c r="C7" s="223"/>
      <c r="D7" s="223"/>
      <c r="E7" s="229"/>
      <c r="F7" s="228" t="str">
        <f>IF(F6="","",LOOKUP(F6,$W$3:$W$21,$Y$3:$Y$21))</f>
        <v/>
      </c>
      <c r="G7" s="223"/>
      <c r="H7" s="223"/>
      <c r="I7" s="229"/>
      <c r="J7" s="228" t="str">
        <f>IF(J6="","",LOOKUP(J6,$W$3:$W$21,$Y$3:$Y$21))</f>
        <v/>
      </c>
      <c r="K7" s="223"/>
      <c r="L7" s="223"/>
      <c r="M7" s="229"/>
      <c r="N7" s="228" t="str">
        <f>IF(N6="","",LOOKUP(N6,$W$3:$W$21,$Y$3:$Y$21))</f>
        <v>Mansilla Graciela</v>
      </c>
      <c r="O7" s="223"/>
      <c r="P7" s="223"/>
      <c r="Q7" s="229"/>
      <c r="R7" s="228" t="str">
        <f>IF(R6="","",LOOKUP(R6,$W$3:$W$21,$Y$3:$Y$21))</f>
        <v/>
      </c>
      <c r="S7" s="223"/>
      <c r="T7" s="223"/>
      <c r="U7" s="229"/>
      <c r="W7" s="25">
        <v>5</v>
      </c>
      <c r="X7" s="34" t="s">
        <v>362</v>
      </c>
      <c r="Y7" s="34" t="s">
        <v>94</v>
      </c>
      <c r="Z7" s="47" t="s">
        <v>94</v>
      </c>
      <c r="AA7" s="22"/>
    </row>
    <row r="8" spans="1:27" ht="15" customHeight="1">
      <c r="A8" s="53">
        <v>1800</v>
      </c>
      <c r="B8" s="224" t="str">
        <f>IF(B6="","",IF(LOOKUP(B6,$W$9:$W$21,$Z$9:$Z$21)="","---",LOOKUP(B6,$W$9:$W$21,$Z$9:$Z$21)))</f>
        <v/>
      </c>
      <c r="C8" s="225"/>
      <c r="D8" s="225"/>
      <c r="E8" s="226"/>
      <c r="F8" s="224" t="str">
        <f>IF(F6="","",IF(LOOKUP(F6,$W$9:$W$21,$Z$9:$Z$21)="","---",LOOKUP(F6,$W$9:$W$21,$Z$9:$Z$21)))</f>
        <v/>
      </c>
      <c r="G8" s="225"/>
      <c r="H8" s="225"/>
      <c r="I8" s="226"/>
      <c r="J8" s="224" t="str">
        <f>IF(J6="","",IF(LOOKUP(J6,$W$3:$W$21,$Z$3:$Z$21)="","---",LOOKUP(J6,$W$3:$W$21,$Z$3:$Z$21)))</f>
        <v/>
      </c>
      <c r="K8" s="225"/>
      <c r="L8" s="225"/>
      <c r="M8" s="226"/>
      <c r="N8" s="224" t="str">
        <f>IF(N6="","",IF(LOOKUP(N6,$W$3:$W$21,$Z$3:$Z$21)="","---",LOOKUP(N6,$W$3:$W$21,$Z$3:$Z$21)))</f>
        <v>Bubello Matias</v>
      </c>
      <c r="O8" s="225"/>
      <c r="P8" s="225"/>
      <c r="Q8" s="226"/>
      <c r="R8" s="224" t="str">
        <f>IF(R6="","",IF(LOOKUP(R6,$W$3:$W$21,$Z$3:$Z$21)="","---",LOOKUP(R6,$W$3:$W$21,$Z$3:$Z$21)))</f>
        <v/>
      </c>
      <c r="S8" s="225"/>
      <c r="T8" s="225"/>
      <c r="U8" s="226"/>
      <c r="W8" s="25">
        <v>6</v>
      </c>
      <c r="X8" s="34" t="s">
        <v>363</v>
      </c>
      <c r="Y8" s="34" t="s">
        <v>124</v>
      </c>
      <c r="Z8" s="47" t="s">
        <v>124</v>
      </c>
      <c r="AA8" s="22"/>
    </row>
    <row r="9" spans="1:27" ht="15" customHeight="1">
      <c r="A9" s="53">
        <v>1800</v>
      </c>
      <c r="B9" s="29">
        <v>3</v>
      </c>
      <c r="C9" s="231" t="str">
        <f>IF(B9="","",LOOKUP(B9,$W$3:$W$21,$X$3:$X$21))</f>
        <v>Psic. Des. y Aprend Ii</v>
      </c>
      <c r="D9" s="232"/>
      <c r="E9" s="233"/>
      <c r="F9" s="29">
        <v>7</v>
      </c>
      <c r="G9" s="231" t="str">
        <f>IF(F9="","",LOOKUP(F9,$W$3:$W$21,$X$3:$X$21))</f>
        <v>Did. C. Sociales I</v>
      </c>
      <c r="H9" s="232"/>
      <c r="I9" s="233"/>
      <c r="J9" s="29">
        <v>8</v>
      </c>
      <c r="K9" s="231" t="str">
        <f>IF(J9="","",LOOKUP(J9,$W$3:$W$21,$X$3:$X$21))</f>
        <v>Did. C. Naturales I</v>
      </c>
      <c r="L9" s="232"/>
      <c r="M9" s="233"/>
      <c r="N9" s="29">
        <v>9</v>
      </c>
      <c r="O9" s="231" t="str">
        <f>IF(N9="","",LOOKUP(N9,$W$3:$W$21,$X$3:$X$21))</f>
        <v>Did. Matemática I</v>
      </c>
      <c r="P9" s="232"/>
      <c r="Q9" s="233"/>
      <c r="R9" s="29">
        <v>6</v>
      </c>
      <c r="S9" s="231" t="str">
        <f>IF(R9="","",LOOKUP(R9,$W$3:$W$21,$X$3:$X$21))</f>
        <v>Did. Pract. Leng y Lit. I</v>
      </c>
      <c r="T9" s="232"/>
      <c r="U9" s="233"/>
      <c r="W9" s="25">
        <v>7</v>
      </c>
      <c r="X9" s="34" t="s">
        <v>364</v>
      </c>
      <c r="Y9" s="34" t="s">
        <v>128</v>
      </c>
      <c r="Z9" s="34" t="s">
        <v>128</v>
      </c>
      <c r="AA9" s="22"/>
    </row>
    <row r="10" spans="1:27" ht="15" customHeight="1">
      <c r="A10" s="54"/>
      <c r="B10" s="228" t="str">
        <f>IF(B9="","",LOOKUP(B9,$W$3:$W$21,$Y$3:$Y$21))</f>
        <v>Legarreta Gabriel</v>
      </c>
      <c r="C10" s="223"/>
      <c r="D10" s="223"/>
      <c r="E10" s="229"/>
      <c r="F10" s="228" t="str">
        <f>IF(F9="","",LOOKUP(F9,$W$3:$W$21,$Y$3:$Y$21))</f>
        <v>Requiere Marisa</v>
      </c>
      <c r="G10" s="223"/>
      <c r="H10" s="223"/>
      <c r="I10" s="229"/>
      <c r="J10" s="228" t="str">
        <f>IF(J9="","",LOOKUP(J9,$W$3:$W$21,$Y$3:$Y$21))</f>
        <v>Edelstein Cecilia</v>
      </c>
      <c r="K10" s="223"/>
      <c r="L10" s="223"/>
      <c r="M10" s="229"/>
      <c r="N10" s="228" t="str">
        <f>IF(N9="","",LOOKUP(N9,$W$3:$W$21,$Y$3:$Y$21))</f>
        <v>Castellon Sabina</v>
      </c>
      <c r="O10" s="223"/>
      <c r="P10" s="223"/>
      <c r="Q10" s="229"/>
      <c r="R10" s="228" t="str">
        <f>IF(R9="","",LOOKUP(R9,$W$3:$W$21,$Y$3:$Y$21))</f>
        <v>Porto Flavia</v>
      </c>
      <c r="S10" s="223"/>
      <c r="T10" s="223"/>
      <c r="U10" s="229"/>
      <c r="W10" s="25">
        <v>8</v>
      </c>
      <c r="X10" s="34" t="s">
        <v>365</v>
      </c>
      <c r="Y10" s="99" t="s">
        <v>451</v>
      </c>
      <c r="Z10" s="99" t="s">
        <v>451</v>
      </c>
      <c r="AA10" s="22"/>
    </row>
    <row r="11" spans="1:27" ht="15" customHeight="1">
      <c r="A11" s="53">
        <v>1900</v>
      </c>
      <c r="B11" s="224" t="str">
        <f>IF(B9="","",IF(LOOKUP(B9,$W$3:$W$21,$Z$3:$Z$21)="","---",LOOKUP(B9,$W$3:$W$21,$Z$3:$Z$21)))</f>
        <v>Legarreta Gabriel</v>
      </c>
      <c r="C11" s="225"/>
      <c r="D11" s="225"/>
      <c r="E11" s="226"/>
      <c r="F11" s="224" t="str">
        <f>IF(F9="","",IF(LOOKUP(F9,$W$3:$W$21,$Z$3:$Z$21)="","---",LOOKUP(F9,$W$3:$W$21,$Z$3:$Z$21)))</f>
        <v>Requiere Marisa</v>
      </c>
      <c r="G11" s="225"/>
      <c r="H11" s="225"/>
      <c r="I11" s="226"/>
      <c r="J11" s="224" t="str">
        <f>IF(J9="","",IF(LOOKUP(J9,$W$3:$W$21,$Z$3:$Z$21)="","---",LOOKUP(J9,$W$3:$W$21,$Z$3:$Z$21)))</f>
        <v>Edelstein Cecilia</v>
      </c>
      <c r="K11" s="225"/>
      <c r="L11" s="225"/>
      <c r="M11" s="226"/>
      <c r="N11" s="224" t="str">
        <f>IF(N9="","",IF(LOOKUP(N9,$W$3:$W$21,$Z$3:$Z$21)="","---",LOOKUP(N9,$W$3:$W$21,$Z$3:$Z$21)))</f>
        <v>Castellon Sabina</v>
      </c>
      <c r="O11" s="225"/>
      <c r="P11" s="225"/>
      <c r="Q11" s="226"/>
      <c r="R11" s="224" t="str">
        <f>IF(R9="","",IF(LOOKUP(R9,$W$3:$W$21,$Z$3:$Z$21)="","---",LOOKUP(R9,$W$3:$W$21,$Z$3:$Z$21)))</f>
        <v>Porto Flavia</v>
      </c>
      <c r="S11" s="225"/>
      <c r="T11" s="225"/>
      <c r="U11" s="226"/>
      <c r="W11" s="25">
        <v>9</v>
      </c>
      <c r="X11" s="34" t="s">
        <v>366</v>
      </c>
      <c r="Y11" s="34" t="s">
        <v>47</v>
      </c>
      <c r="Z11" s="47" t="s">
        <v>47</v>
      </c>
      <c r="AA11" s="22"/>
    </row>
    <row r="12" spans="1:27" ht="15" customHeight="1">
      <c r="A12" s="53">
        <v>1900</v>
      </c>
      <c r="B12" s="29">
        <v>3</v>
      </c>
      <c r="C12" s="231" t="str">
        <f>IF(B12="","",LOOKUP(B12,$W$3:$W$21,$X$3:$X$21))</f>
        <v>Psic. Des. y Aprend Ii</v>
      </c>
      <c r="D12" s="232"/>
      <c r="E12" s="233"/>
      <c r="F12" s="29">
        <v>7</v>
      </c>
      <c r="G12" s="231" t="str">
        <f>IF(F12="","",LOOKUP(F12,$W$3:$W$21,$X$3:$X$21))</f>
        <v>Did. C. Sociales I</v>
      </c>
      <c r="H12" s="232"/>
      <c r="I12" s="233"/>
      <c r="J12" s="29">
        <v>8</v>
      </c>
      <c r="K12" s="231" t="str">
        <f>IF(J12="","",LOOKUP(J12,$W$3:$W$21,$X$3:$X$21))</f>
        <v>Did. C. Naturales I</v>
      </c>
      <c r="L12" s="232"/>
      <c r="M12" s="233"/>
      <c r="N12" s="29">
        <v>9</v>
      </c>
      <c r="O12" s="231" t="str">
        <f>IF(N12="","",LOOKUP(N12,$W$3:$W$21,$X$3:$X$21))</f>
        <v>Did. Matemática I</v>
      </c>
      <c r="P12" s="232"/>
      <c r="Q12" s="233"/>
      <c r="R12" s="29">
        <v>6</v>
      </c>
      <c r="S12" s="231" t="str">
        <f>IF(R12="","",LOOKUP(R12,$W$3:$W$21,$X$3:$X$21))</f>
        <v>Did. Pract. Leng y Lit. I</v>
      </c>
      <c r="T12" s="232"/>
      <c r="U12" s="233"/>
      <c r="W12" s="25">
        <v>10</v>
      </c>
      <c r="X12" s="34" t="s">
        <v>367</v>
      </c>
      <c r="Y12" s="34" t="s">
        <v>113</v>
      </c>
      <c r="Z12" s="47" t="s">
        <v>113</v>
      </c>
      <c r="AA12" s="22"/>
    </row>
    <row r="13" spans="1:27" ht="15" customHeight="1">
      <c r="A13" s="53"/>
      <c r="B13" s="228" t="str">
        <f>IF(B12="","",LOOKUP(B12,$W$3:$W$21,$Y$3:$Y$21))</f>
        <v>Legarreta Gabriel</v>
      </c>
      <c r="C13" s="223"/>
      <c r="D13" s="223"/>
      <c r="E13" s="229"/>
      <c r="F13" s="228" t="str">
        <f>IF(F12="","",LOOKUP(F12,$W$3:$W$21,$Y$3:$Y$21))</f>
        <v>Requiere Marisa</v>
      </c>
      <c r="G13" s="223"/>
      <c r="H13" s="223"/>
      <c r="I13" s="229"/>
      <c r="J13" s="228" t="str">
        <f>IF(J12="","",LOOKUP(J12,$W$3:$W$21,$Y$3:$Y$21))</f>
        <v>Edelstein Cecilia</v>
      </c>
      <c r="K13" s="223"/>
      <c r="L13" s="223"/>
      <c r="M13" s="229"/>
      <c r="N13" s="228" t="str">
        <f>IF(N12="","",LOOKUP(N12,$W$3:$W$21,$Y$3:$Y$21))</f>
        <v>Castellon Sabina</v>
      </c>
      <c r="O13" s="223"/>
      <c r="P13" s="223"/>
      <c r="Q13" s="229"/>
      <c r="R13" s="228" t="str">
        <f>IF(R12="","",LOOKUP(R12,$W$3:$W$21,$Y$3:$Y$21))</f>
        <v>Porto Flavia</v>
      </c>
      <c r="S13" s="223"/>
      <c r="T13" s="223"/>
      <c r="U13" s="229"/>
      <c r="W13" s="32">
        <v>11</v>
      </c>
      <c r="X13" s="34" t="s">
        <v>368</v>
      </c>
      <c r="Y13" s="34" t="s">
        <v>141</v>
      </c>
      <c r="Z13" s="34" t="s">
        <v>321</v>
      </c>
      <c r="AA13" s="22"/>
    </row>
    <row r="14" spans="1:27" ht="15" customHeight="1">
      <c r="A14" s="53">
        <v>2000</v>
      </c>
      <c r="B14" s="224" t="str">
        <f>IF(B12="","",IF(LOOKUP(B12,$W$3:$W$21,$Z$3:$Z$21)="","---",LOOKUP(B12,$W$3:$W$21,$Z$3:$Z$21)))</f>
        <v>Legarreta Gabriel</v>
      </c>
      <c r="C14" s="225"/>
      <c r="D14" s="225"/>
      <c r="E14" s="226"/>
      <c r="F14" s="224" t="str">
        <f>IF(F12="","",IF(LOOKUP(F12,$W$3:$W$21,$Z$3:$Z$21)="","---",LOOKUP(F12,$W$3:$W$21,$Z$3:$Z$21)))</f>
        <v>Requiere Marisa</v>
      </c>
      <c r="G14" s="225"/>
      <c r="H14" s="225"/>
      <c r="I14" s="226"/>
      <c r="J14" s="224" t="str">
        <f>IF(J12="","",IF(LOOKUP(J12,$W$3:$W$21,$Z$3:$Z$21)="","---",LOOKUP(J12,$W$3:$W$21,$Z$3:$Z$21)))</f>
        <v>Edelstein Cecilia</v>
      </c>
      <c r="K14" s="225"/>
      <c r="L14" s="225"/>
      <c r="M14" s="226"/>
      <c r="N14" s="224" t="str">
        <f>IF(N12="","",IF(LOOKUP(N12,$W$3:$W$21,$Z$3:$Z$21)="","---",LOOKUP(N12,$W$3:$W$21,$Z$3:$Z$21)))</f>
        <v>Castellon Sabina</v>
      </c>
      <c r="O14" s="225"/>
      <c r="P14" s="225"/>
      <c r="Q14" s="226"/>
      <c r="R14" s="224" t="str">
        <f>IF(R12="","",IF(LOOKUP(R12,$W$3:$W$21,$Z$3:$Z$21)="","---",LOOKUP(R12,$W$3:$W$21,$Z$3:$Z$21)))</f>
        <v>Porto Flavia</v>
      </c>
      <c r="S14" s="225"/>
      <c r="T14" s="225"/>
      <c r="U14" s="226"/>
      <c r="W14" s="32">
        <v>12</v>
      </c>
      <c r="X14" s="34" t="s">
        <v>369</v>
      </c>
      <c r="Y14" s="34" t="s">
        <v>103</v>
      </c>
      <c r="Z14" s="34" t="s">
        <v>371</v>
      </c>
      <c r="AA14" s="34"/>
    </row>
    <row r="15" spans="1:27" ht="15" customHeight="1">
      <c r="A15" s="53">
        <v>2010</v>
      </c>
      <c r="B15" s="29">
        <v>4</v>
      </c>
      <c r="C15" s="231" t="str">
        <f>IF(B15="","",LOOKUP(B15,$W$3:$W$21,$X$3:$X$21))</f>
        <v>Educ. Artística</v>
      </c>
      <c r="D15" s="232"/>
      <c r="E15" s="233"/>
      <c r="F15" s="29">
        <v>5</v>
      </c>
      <c r="G15" s="231" t="str">
        <f>IF(F15="","",LOOKUP(F15,$W$3:$W$21,$X$3:$X$21))</f>
        <v>Did. y Curric. N. P</v>
      </c>
      <c r="H15" s="232"/>
      <c r="I15" s="233"/>
      <c r="J15" s="29">
        <v>1</v>
      </c>
      <c r="K15" s="231" t="str">
        <f>IF(J15="","",LOOKUP(J15,$W$3:$W$21,$X$3:$X$21))</f>
        <v>Teorías Soc. Pol.</v>
      </c>
      <c r="L15" s="232"/>
      <c r="M15" s="233"/>
      <c r="N15" s="29">
        <v>2</v>
      </c>
      <c r="O15" s="231" t="str">
        <f>IF(N15="","",LOOKUP(N15,$W$3:$W$21,$X$3:$X$21))</f>
        <v>Psic. Social E Inst.</v>
      </c>
      <c r="P15" s="232"/>
      <c r="Q15" s="233"/>
      <c r="R15" s="29">
        <v>11</v>
      </c>
      <c r="S15" s="231" t="str">
        <f>IF(R15="","",LOOKUP(R15,$W$3:$W$21,$X$3:$X$21))</f>
        <v>TFO II</v>
      </c>
      <c r="T15" s="232"/>
      <c r="U15" s="233"/>
      <c r="W15" s="25"/>
      <c r="X15" s="35"/>
      <c r="Y15" s="34"/>
      <c r="Z15" s="34"/>
      <c r="AA15" s="22"/>
    </row>
    <row r="16" spans="1:27" ht="15" customHeight="1">
      <c r="A16" s="54"/>
      <c r="B16" s="228" t="str">
        <f>IF(B15="","",LOOKUP(B15,$W$3:$W$21,$Y$3:$Y$21))</f>
        <v>Braile Belen</v>
      </c>
      <c r="C16" s="223"/>
      <c r="D16" s="223"/>
      <c r="E16" s="229"/>
      <c r="F16" s="228" t="str">
        <f>IF(F15="","",LOOKUP(F15,$W$3:$W$21,$Y$3:$Y$21))</f>
        <v>La Torre Vanesa</v>
      </c>
      <c r="G16" s="223"/>
      <c r="H16" s="223"/>
      <c r="I16" s="229"/>
      <c r="J16" s="228" t="str">
        <f>IF(J15="","",LOOKUP(J15,$W$3:$W$21,$Y$3:$Y$21))</f>
        <v>Requiere Marisa</v>
      </c>
      <c r="K16" s="223"/>
      <c r="L16" s="223"/>
      <c r="M16" s="229"/>
      <c r="N16" s="228" t="str">
        <f>IF(N15="","",LOOKUP(N15,$W$3:$W$21,$Y$3:$Y$21))</f>
        <v>Elliker Matias</v>
      </c>
      <c r="O16" s="223"/>
      <c r="P16" s="223"/>
      <c r="Q16" s="229"/>
      <c r="R16" s="228" t="str">
        <f>IF(R15="","",LOOKUP(R15,$W$3:$W$21,$Y$3:$Y$21))</f>
        <v>Santisteban Maria Eva</v>
      </c>
      <c r="S16" s="223"/>
      <c r="T16" s="223"/>
      <c r="U16" s="229"/>
      <c r="W16" s="25"/>
      <c r="X16" s="35"/>
      <c r="Y16" s="34"/>
      <c r="Z16" s="34"/>
      <c r="AA16" s="22"/>
    </row>
    <row r="17" spans="1:27" ht="15" customHeight="1">
      <c r="A17" s="53">
        <v>2110</v>
      </c>
      <c r="B17" s="224" t="str">
        <f>IF(B15="","",IF(LOOKUP(B15,$W$3:$W$21,$Z$3:$Z$21)="","---",LOOKUP(B15,$W$3:$W$21,$Z$3:$Z$21)))</f>
        <v>Braile Belen</v>
      </c>
      <c r="C17" s="225"/>
      <c r="D17" s="225"/>
      <c r="E17" s="226"/>
      <c r="F17" s="224" t="str">
        <f>IF(F15="","",IF(LOOKUP(F15,$W$3:$W$21,$Z$3:$Z$21)="","---",LOOKUP(F15,$W$3:$W$21,$Z$3:$Z$21)))</f>
        <v>La Torre Vanesa</v>
      </c>
      <c r="G17" s="225"/>
      <c r="H17" s="225"/>
      <c r="I17" s="226"/>
      <c r="J17" s="224" t="str">
        <f>IF(J15="","",IF(LOOKUP(J15,$W$3:$W$21,$Z$3:$Z$21)="","---",LOOKUP(J15,$W$3:$W$21,$Z$3:$Z$21)))</f>
        <v>Requiere Marisa</v>
      </c>
      <c r="K17" s="225"/>
      <c r="L17" s="225"/>
      <c r="M17" s="226"/>
      <c r="N17" s="224" t="str">
        <f>IF(N15="","",IF(LOOKUP(N15,$W$3:$W$21,$Z$3:$Z$21)="","---",LOOKUP(N15,$W$3:$W$21,$Z$3:$Z$21)))</f>
        <v>Elliker Matias</v>
      </c>
      <c r="O17" s="225"/>
      <c r="P17" s="225"/>
      <c r="Q17" s="226"/>
      <c r="R17" s="224" t="str">
        <f>IF(R15="","",IF(LOOKUP(R15,$W$3:$W$21,$Z$3:$Z$21)="","---",LOOKUP(R15,$W$3:$W$21,$Z$3:$Z$21)))</f>
        <v>Agostino Facundo</v>
      </c>
      <c r="S17" s="225"/>
      <c r="T17" s="225"/>
      <c r="U17" s="226"/>
      <c r="W17" s="25"/>
      <c r="X17" s="35"/>
      <c r="Y17" s="34"/>
      <c r="Z17" s="34"/>
      <c r="AA17" s="22"/>
    </row>
    <row r="18" spans="1:27" ht="17.25" customHeight="1">
      <c r="A18" s="53">
        <v>2110</v>
      </c>
      <c r="B18" s="29">
        <v>4</v>
      </c>
      <c r="C18" s="231" t="str">
        <f>IF(B18="","",LOOKUP(B18,$W$3:$W$21,$X$3:$X$21))</f>
        <v>Educ. Artística</v>
      </c>
      <c r="D18" s="232"/>
      <c r="E18" s="233"/>
      <c r="F18" s="29">
        <v>5</v>
      </c>
      <c r="G18" s="231" t="str">
        <f>IF(F18="","",LOOKUP(F18,$W$3:$W$21,$X$3:$X$21))</f>
        <v>Did. y Curric. N. P</v>
      </c>
      <c r="H18" s="232"/>
      <c r="I18" s="233"/>
      <c r="J18" s="29">
        <v>1</v>
      </c>
      <c r="K18" s="231" t="str">
        <f>IF(J18="","",LOOKUP(J18,$W$3:$W$21,$X$3:$X$21))</f>
        <v>Teorías Soc. Pol.</v>
      </c>
      <c r="L18" s="232"/>
      <c r="M18" s="233"/>
      <c r="N18" s="29"/>
      <c r="O18" s="231" t="str">
        <f>IF(N18="","",LOOKUP(N18,$W$3:$W$21,$X$3:$X$21))</f>
        <v/>
      </c>
      <c r="P18" s="232"/>
      <c r="Q18" s="233"/>
      <c r="R18" s="29">
        <v>10</v>
      </c>
      <c r="S18" s="231" t="str">
        <f>IF(R18="","",LOOKUP(R18,$W$3:$W$21,$X$3:$X$21))</f>
        <v>Cult. Com. Educ.</v>
      </c>
      <c r="T18" s="232"/>
      <c r="U18" s="233"/>
      <c r="W18" s="25"/>
      <c r="X18" s="35"/>
      <c r="Y18" s="34"/>
      <c r="Z18" s="34"/>
      <c r="AA18" s="22"/>
    </row>
    <row r="19" spans="1:27" ht="15" customHeight="1">
      <c r="A19" s="54"/>
      <c r="B19" s="228" t="str">
        <f>IF(B18="","",LOOKUP(B18,$W$3:$W$21,$Y$3:$Y$21))</f>
        <v>Braile Belen</v>
      </c>
      <c r="C19" s="223"/>
      <c r="D19" s="223"/>
      <c r="E19" s="229"/>
      <c r="F19" s="228" t="str">
        <f>IF(F18="","",LOOKUP(F18,$W$3:$W$21,$Y$3:$Y$21))</f>
        <v>La Torre Vanesa</v>
      </c>
      <c r="G19" s="223"/>
      <c r="H19" s="223"/>
      <c r="I19" s="229"/>
      <c r="J19" s="228" t="str">
        <f>IF(J18="","",LOOKUP(J18,$W$3:$W$21,$Y$3:$Y$21))</f>
        <v>Requiere Marisa</v>
      </c>
      <c r="K19" s="223"/>
      <c r="L19" s="223"/>
      <c r="M19" s="229"/>
      <c r="N19" s="228" t="str">
        <f>IF(N18="","",LOOKUP(N18,$W$3:$W$21,$Y$3:$Y$21))</f>
        <v/>
      </c>
      <c r="O19" s="223"/>
      <c r="P19" s="223"/>
      <c r="Q19" s="229"/>
      <c r="R19" s="228" t="str">
        <f>IF(R18="","",LOOKUP(R18,$W$3:$W$21,$Y$3:$Y$21))</f>
        <v>Miglioranza Nora</v>
      </c>
      <c r="S19" s="223"/>
      <c r="T19" s="223"/>
      <c r="U19" s="229"/>
      <c r="W19" s="25"/>
      <c r="X19" s="46"/>
      <c r="Y19" s="47"/>
      <c r="Z19" s="47"/>
      <c r="AA19" s="22"/>
    </row>
    <row r="20" spans="1:27" ht="15" customHeight="1">
      <c r="A20" s="53">
        <v>2210</v>
      </c>
      <c r="B20" s="224" t="str">
        <f>IF(B18="","",IF(LOOKUP(B18,$W$3:$W$21,$Z$3:$Z$21)="","---",LOOKUP(B18,$W$3:$W$21,$Z$3:$Z$21)))</f>
        <v>Braile Belen</v>
      </c>
      <c r="C20" s="225"/>
      <c r="D20" s="225"/>
      <c r="E20" s="226"/>
      <c r="F20" s="224" t="str">
        <f>IF(F18="","",IF(LOOKUP(F18,$W$3:$W$21,$Z$3:$Z$21)="","---",LOOKUP(F18,$W$3:$W$21,$Z$3:$Z$21)))</f>
        <v>La Torre Vanesa</v>
      </c>
      <c r="G20" s="225"/>
      <c r="H20" s="225"/>
      <c r="I20" s="226"/>
      <c r="J20" s="224" t="str">
        <f>IF(J18="","",IF(LOOKUP(J18,$W$3:$W$21,$Z$3:$Z$21)="","---",LOOKUP(J18,$W$3:$W$21,$Z$3:$Z$21)))</f>
        <v>Requiere Marisa</v>
      </c>
      <c r="K20" s="225"/>
      <c r="L20" s="225"/>
      <c r="M20" s="226"/>
      <c r="N20" s="224" t="str">
        <f>IF(N18="","",IF(LOOKUP(N18,$W$3:$W$21,$Z$3:$Z$21)="","---",LOOKUP(N18,$W$3:$W$21,$Z$3:$Z$21)))</f>
        <v/>
      </c>
      <c r="O20" s="225"/>
      <c r="P20" s="225"/>
      <c r="Q20" s="226"/>
      <c r="R20" s="224" t="str">
        <f>IF(R18="","",IF(LOOKUP(R18,$W$3:$W$21,$Z$3:$Z$21)="","---",LOOKUP(R18,$W$3:$W$21,$Z$3:$Z$21)))</f>
        <v>Miglioranza Nora</v>
      </c>
      <c r="S20" s="225"/>
      <c r="T20" s="225"/>
      <c r="U20" s="226"/>
      <c r="W20" s="25"/>
      <c r="X20" s="46"/>
      <c r="Y20" s="47"/>
      <c r="Z20" s="47"/>
      <c r="AA20" s="22"/>
    </row>
    <row r="21" spans="1:27" ht="15" customHeight="1">
      <c r="B21" s="48"/>
      <c r="C21" s="48"/>
      <c r="D21" s="48"/>
      <c r="E21" s="49"/>
      <c r="F21" s="49"/>
      <c r="G21" s="49"/>
      <c r="H21" s="49"/>
      <c r="I21" s="49"/>
      <c r="J21" s="49"/>
      <c r="K21" s="49"/>
      <c r="L21" s="49"/>
      <c r="M21" s="49"/>
      <c r="N21" s="49"/>
      <c r="O21" s="49"/>
      <c r="P21" s="49"/>
      <c r="Q21" s="50"/>
      <c r="R21" s="50"/>
      <c r="S21" s="50"/>
      <c r="T21" s="50"/>
      <c r="U21" s="50"/>
      <c r="W21" s="25"/>
      <c r="X21" s="46"/>
      <c r="Y21" s="47"/>
      <c r="Z21" s="47"/>
      <c r="AA21" s="22"/>
    </row>
    <row r="22" spans="1:27" ht="12.75" customHeight="1"/>
    <row r="23" spans="1:27" ht="12.75" customHeight="1"/>
    <row r="24" spans="1:27" ht="12.75" customHeight="1"/>
    <row r="25" spans="1:27" ht="12.75" customHeight="1"/>
    <row r="26" spans="1:27" ht="12.75" customHeight="1"/>
    <row r="27" spans="1:27" ht="12.75" customHeight="1"/>
    <row r="28" spans="1:27" ht="12.75" customHeight="1"/>
    <row r="29" spans="1:27" ht="12.75" customHeight="1"/>
    <row r="30" spans="1:27" ht="12.75" customHeight="1"/>
    <row r="31" spans="1:27" ht="12.75" customHeight="1"/>
    <row r="32" spans="1:27"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row r="186" ht="12.75"/>
    <row r="187" ht="12.75"/>
    <row r="188" ht="12.75"/>
    <row r="189" ht="12.75"/>
    <row r="190" ht="12.75"/>
    <row r="191" ht="12.75"/>
    <row r="192" ht="12.75"/>
    <row r="193" ht="12.75"/>
    <row r="194" ht="12.75"/>
    <row r="195" ht="12.75"/>
    <row r="196" ht="12.75"/>
    <row r="197" ht="12.75"/>
    <row r="198" ht="12.75"/>
    <row r="199" ht="12.75"/>
    <row r="200" ht="12.75"/>
    <row r="201" ht="12.75"/>
    <row r="202" ht="12.75"/>
    <row r="203" ht="12.75"/>
    <row r="204" ht="12.75"/>
    <row r="205" ht="12.75"/>
    <row r="206" ht="12.75"/>
    <row r="207" ht="12.75"/>
    <row r="208" ht="12.75"/>
    <row r="209" ht="12.75"/>
    <row r="210" ht="12.75"/>
    <row r="211" ht="12.75"/>
    <row r="212" ht="12.75"/>
    <row r="213" ht="12.75"/>
    <row r="214" ht="12.75"/>
    <row r="215" ht="12.75"/>
    <row r="216" ht="12.75"/>
    <row r="217" ht="12.75"/>
    <row r="218" ht="12.75"/>
    <row r="219" ht="12.75"/>
    <row r="220" ht="12.75"/>
    <row r="221" ht="12.75"/>
    <row r="222" ht="12.75"/>
    <row r="223" ht="12.75"/>
    <row r="224" ht="12.75"/>
    <row r="225" ht="12.75"/>
    <row r="226" ht="12.75"/>
    <row r="227" ht="12.75"/>
    <row r="228" ht="12.75"/>
    <row r="229" ht="12.75"/>
    <row r="230" ht="12.75"/>
    <row r="231" ht="12.75"/>
    <row r="232" ht="12.75"/>
    <row r="233" ht="12.75"/>
    <row r="234" ht="12.75"/>
    <row r="235" ht="12.75"/>
    <row r="236" ht="12.75"/>
    <row r="237" ht="12.75"/>
    <row r="238" ht="12.75"/>
    <row r="239" ht="12.75"/>
    <row r="240" ht="12.75"/>
    <row r="241" ht="12.75"/>
    <row r="242" ht="12.75"/>
    <row r="243" ht="12.75"/>
    <row r="244" ht="12.75"/>
    <row r="245" ht="12.75"/>
    <row r="246" ht="12.75"/>
    <row r="247" ht="12.75"/>
    <row r="248" ht="12.75"/>
    <row r="249" ht="12.75"/>
    <row r="250" ht="12.75"/>
    <row r="251" ht="12.75"/>
    <row r="252" ht="12.75"/>
    <row r="253" ht="12.75"/>
    <row r="254" ht="12.75"/>
    <row r="255" ht="12.75"/>
    <row r="256" ht="12.75"/>
    <row r="257" ht="12.75"/>
    <row r="258" ht="12.75"/>
    <row r="259" ht="12.75"/>
    <row r="260" ht="12.75"/>
    <row r="261" ht="12.75"/>
    <row r="262" ht="12.75"/>
    <row r="263" ht="12.75"/>
    <row r="264" ht="12.75"/>
    <row r="265" ht="12.75"/>
    <row r="266" ht="12.75"/>
    <row r="267" ht="12.75"/>
    <row r="268" ht="12.75"/>
    <row r="269" ht="12.75"/>
    <row r="270" ht="12.75"/>
    <row r="271" ht="12.75"/>
    <row r="272" ht="12.75"/>
    <row r="273" ht="12.75"/>
    <row r="274" ht="12.75"/>
    <row r="275" ht="12.75"/>
    <row r="276" ht="12.75"/>
    <row r="277" ht="12.75"/>
    <row r="278" ht="12.75"/>
    <row r="279" ht="12.75"/>
    <row r="280" ht="12.75"/>
    <row r="281" ht="12.75"/>
    <row r="282" ht="12.75"/>
    <row r="283" ht="12.75"/>
    <row r="284" ht="12.75"/>
    <row r="285" ht="12.75"/>
    <row r="286" ht="12.75"/>
    <row r="287" ht="12.75"/>
    <row r="288" ht="12.75"/>
    <row r="289" ht="12.75"/>
    <row r="290" ht="12.75"/>
    <row r="291" ht="12.75"/>
    <row r="292" ht="12.75"/>
    <row r="293" ht="12.75"/>
    <row r="294" ht="12.75"/>
    <row r="295" ht="12.75"/>
    <row r="296" ht="12.75"/>
    <row r="297" ht="12.75"/>
    <row r="298" ht="12.75"/>
    <row r="299" ht="12.75"/>
    <row r="300" ht="12.75"/>
    <row r="301" ht="12.75"/>
    <row r="302" ht="12.75"/>
    <row r="303" ht="12.75"/>
    <row r="304" ht="12.75"/>
    <row r="305" ht="12.75"/>
    <row r="306" ht="12.75"/>
    <row r="307" ht="12.75"/>
    <row r="308" ht="12.75"/>
    <row r="309" ht="12.75"/>
    <row r="310" ht="12.75"/>
    <row r="311" ht="12.75"/>
    <row r="312" ht="12.75"/>
    <row r="313" ht="12.75"/>
    <row r="314" ht="12.75"/>
    <row r="315" ht="12.75"/>
    <row r="316" ht="12.75"/>
    <row r="317" ht="12.75"/>
    <row r="318" ht="12.75"/>
    <row r="319" ht="12.75"/>
    <row r="320" ht="12.75"/>
    <row r="321" ht="12.75"/>
    <row r="322" ht="12.75"/>
    <row r="323" ht="12.75"/>
    <row r="324" ht="12.75"/>
    <row r="325" ht="12.75"/>
    <row r="326" ht="12.75"/>
    <row r="327" ht="12.75"/>
    <row r="328" ht="12.75"/>
    <row r="329" ht="12.75"/>
    <row r="330" ht="12.75"/>
    <row r="331" ht="12.75"/>
    <row r="332" ht="12.75"/>
    <row r="333" ht="12.75"/>
    <row r="334" ht="12.75"/>
    <row r="335" ht="12.75"/>
    <row r="336" ht="12.75"/>
    <row r="337" ht="12.75"/>
    <row r="338" ht="12.75"/>
    <row r="339" ht="12.75"/>
    <row r="340" ht="12.75"/>
    <row r="341" ht="12.75"/>
    <row r="342" ht="12.75"/>
    <row r="343" ht="12.75"/>
    <row r="344" ht="12.75"/>
    <row r="345" ht="12.75"/>
    <row r="346" ht="12.75"/>
    <row r="347" ht="12.75"/>
    <row r="348" ht="12.75"/>
    <row r="349" ht="12.75"/>
    <row r="350" ht="12.75"/>
    <row r="351" ht="12.75"/>
    <row r="352" ht="12.75"/>
    <row r="353" ht="12.75"/>
    <row r="354" ht="12.75"/>
    <row r="355" ht="12.75"/>
    <row r="356" ht="12.75"/>
    <row r="357" ht="12.75"/>
    <row r="358" ht="12.75"/>
    <row r="359" ht="12.75"/>
    <row r="360" ht="12.75"/>
    <row r="361" ht="12.75"/>
    <row r="362" ht="12.75"/>
    <row r="363" ht="12.75"/>
    <row r="364" ht="12.75"/>
    <row r="365" ht="12.75"/>
    <row r="366" ht="12.75"/>
    <row r="367" ht="12.75"/>
    <row r="368" ht="12.75"/>
    <row r="369" ht="12.75"/>
    <row r="370" ht="12.75"/>
    <row r="371" ht="12.75"/>
    <row r="372" ht="12.75"/>
    <row r="373" ht="12.75"/>
    <row r="374" ht="12.75"/>
    <row r="375" ht="12.75"/>
    <row r="376" ht="12.75"/>
    <row r="377" ht="12.75"/>
    <row r="378" ht="12.75"/>
    <row r="379" ht="12.75"/>
    <row r="380" ht="12.75"/>
    <row r="381" ht="12.75"/>
    <row r="382" ht="12.75"/>
    <row r="383" ht="12.75"/>
    <row r="384" ht="12.75"/>
    <row r="385" ht="12.75"/>
    <row r="386" ht="12.75"/>
    <row r="387" ht="12.75"/>
    <row r="388" ht="12.75"/>
    <row r="389" ht="12.75"/>
    <row r="390" ht="12.75"/>
    <row r="391" ht="12.75"/>
    <row r="392" ht="12.75"/>
    <row r="393" ht="12.75"/>
    <row r="394" ht="12.75"/>
    <row r="395" ht="12.75"/>
    <row r="396" ht="12.75"/>
    <row r="397" ht="12.75"/>
    <row r="398" ht="12.75"/>
    <row r="399" ht="12.75"/>
    <row r="400" ht="12.75"/>
    <row r="401" ht="12.75"/>
    <row r="402" ht="12.75"/>
    <row r="403" ht="12.75"/>
    <row r="404" ht="12.75"/>
    <row r="405" ht="12.75"/>
    <row r="406" ht="12.75"/>
    <row r="407" ht="12.75"/>
    <row r="408" ht="12.75"/>
    <row r="409" ht="12.75"/>
    <row r="410" ht="12.75"/>
    <row r="411" ht="12.75"/>
    <row r="412" ht="12.75"/>
    <row r="413" ht="12.75"/>
    <row r="414" ht="12.75"/>
    <row r="415" ht="12.75"/>
    <row r="416" ht="12.75"/>
    <row r="417" ht="12.75"/>
    <row r="418" ht="12.75"/>
    <row r="419" ht="12.75"/>
    <row r="420" ht="12.75"/>
    <row r="421" ht="12.75"/>
    <row r="422" ht="12.75"/>
    <row r="423" ht="12.75"/>
    <row r="424" ht="12.75"/>
    <row r="425" ht="12.75"/>
    <row r="426" ht="12.75"/>
    <row r="427" ht="12.75"/>
    <row r="428" ht="12.75"/>
    <row r="429" ht="12.75"/>
    <row r="430" ht="12.75"/>
    <row r="431" ht="12.75"/>
    <row r="432" ht="12.75"/>
    <row r="433" ht="12.75"/>
    <row r="434" ht="12.75"/>
    <row r="435" ht="12.75"/>
    <row r="436" ht="12.75"/>
    <row r="437" ht="12.75"/>
    <row r="438" ht="12.75"/>
    <row r="439" ht="12.75"/>
    <row r="440" ht="12.75"/>
    <row r="441" ht="12.75"/>
    <row r="442" ht="12.75"/>
    <row r="443" ht="12.75"/>
    <row r="444" ht="12.75"/>
    <row r="445" ht="12.75"/>
    <row r="446" ht="12.75"/>
    <row r="447" ht="12.75"/>
    <row r="448" ht="12.75"/>
    <row r="449" ht="12.75"/>
    <row r="450" ht="12.75"/>
    <row r="451" ht="12.75"/>
    <row r="452" ht="12.75"/>
    <row r="453" ht="12.75"/>
    <row r="454" ht="12.75"/>
    <row r="455" ht="12.75"/>
    <row r="456" ht="12.75"/>
    <row r="457" ht="12.75"/>
    <row r="458" ht="12.75"/>
    <row r="459" ht="12.75"/>
    <row r="460" ht="12.75"/>
    <row r="461" ht="12.75"/>
    <row r="462" ht="12.75"/>
    <row r="463" ht="12.75"/>
    <row r="464" ht="12.75"/>
    <row r="465" ht="12.75"/>
    <row r="466" ht="12.75"/>
    <row r="467" ht="12.75"/>
    <row r="468" ht="12.75"/>
    <row r="469" ht="12.75"/>
    <row r="470" ht="12.75"/>
    <row r="471" ht="12.75"/>
    <row r="472" ht="12.75"/>
    <row r="473" ht="12.75"/>
    <row r="474" ht="12.75"/>
    <row r="475" ht="12.75"/>
    <row r="476" ht="12.75"/>
    <row r="477" ht="12.75"/>
    <row r="478" ht="12.75"/>
    <row r="479" ht="12.75"/>
    <row r="480" ht="12.75"/>
    <row r="481" ht="12.75"/>
    <row r="482" ht="12.75"/>
    <row r="483" ht="12.75"/>
    <row r="484" ht="12.75"/>
    <row r="485" ht="12.75"/>
    <row r="486" ht="12.75"/>
    <row r="487" ht="12.75"/>
    <row r="488" ht="12.75"/>
    <row r="489" ht="12.75"/>
    <row r="490" ht="12.75"/>
    <row r="491" ht="12.75"/>
    <row r="492" ht="12.75"/>
    <row r="493" ht="12.75"/>
    <row r="494" ht="12.75"/>
    <row r="495" ht="12.75"/>
    <row r="496" ht="12.75"/>
    <row r="497" ht="12.75"/>
    <row r="498" ht="12.75"/>
    <row r="499" ht="12.75"/>
    <row r="500" ht="12.75"/>
    <row r="501" ht="12.75"/>
    <row r="502" ht="12.75"/>
    <row r="503" ht="12.75"/>
    <row r="504" ht="12.75"/>
    <row r="505" ht="12.75"/>
    <row r="506" ht="12.75"/>
    <row r="507" ht="12.75"/>
    <row r="508" ht="12.75"/>
    <row r="509" ht="12.75"/>
    <row r="510" ht="12.75"/>
    <row r="511" ht="12.75"/>
    <row r="512" ht="12.75"/>
    <row r="513" ht="12.75"/>
    <row r="514" ht="12.75"/>
    <row r="515" ht="12.75"/>
    <row r="516" ht="12.75"/>
    <row r="517" ht="12.75"/>
    <row r="518" ht="12.75"/>
    <row r="519" ht="12.75"/>
    <row r="520" ht="12.75"/>
    <row r="521" ht="12.75"/>
    <row r="522" ht="12.75"/>
    <row r="523" ht="12.75"/>
    <row r="524" ht="12.75"/>
    <row r="525" ht="12.75"/>
    <row r="526" ht="12.75"/>
    <row r="527" ht="12.75"/>
    <row r="528" ht="12.75"/>
    <row r="529" ht="12.75"/>
    <row r="530" ht="12.75"/>
    <row r="531" ht="12.75"/>
    <row r="532" ht="12.75"/>
    <row r="533" ht="12.75"/>
    <row r="534" ht="12.75"/>
    <row r="535" ht="12.75"/>
    <row r="536" ht="12.75"/>
    <row r="537" ht="12.75"/>
    <row r="538" ht="12.75"/>
    <row r="539" ht="12.75"/>
    <row r="540" ht="12.75"/>
    <row r="541" ht="12.75"/>
    <row r="542" ht="12.75"/>
    <row r="543" ht="12.75"/>
    <row r="544" ht="12.75"/>
    <row r="545" ht="12.75"/>
    <row r="546" ht="12.75"/>
    <row r="547" ht="12.75"/>
    <row r="548" ht="12.75"/>
    <row r="549" ht="12.75"/>
    <row r="550" ht="12.75"/>
    <row r="551" ht="12.75"/>
    <row r="552" ht="12.75"/>
    <row r="553" ht="12.75"/>
    <row r="554" ht="12.75"/>
    <row r="555" ht="12.75"/>
    <row r="556" ht="12.75"/>
    <row r="557" ht="12.75"/>
    <row r="558" ht="12.75"/>
    <row r="559" ht="12.75"/>
    <row r="560" ht="12.75"/>
    <row r="561" ht="12.75"/>
    <row r="562" ht="12.75"/>
    <row r="563" ht="12.75"/>
    <row r="564" ht="12.75"/>
    <row r="565" ht="12.75"/>
    <row r="566" ht="12.75"/>
    <row r="567" ht="12.75"/>
    <row r="568" ht="12.75"/>
    <row r="569" ht="12.75"/>
    <row r="570" ht="12.75"/>
    <row r="571" ht="12.75"/>
    <row r="572" ht="12.75"/>
    <row r="573" ht="12.75"/>
    <row r="574" ht="12.75"/>
    <row r="575" ht="12.75"/>
    <row r="576" ht="12.75"/>
    <row r="577" ht="12.75"/>
    <row r="578" ht="12.75"/>
    <row r="579" ht="12.75"/>
    <row r="580" ht="12.75"/>
    <row r="581" ht="12.75"/>
    <row r="582" ht="12.75"/>
    <row r="583" ht="12.75"/>
    <row r="584" ht="12.75"/>
    <row r="585" ht="12.75"/>
    <row r="586" ht="12.75"/>
    <row r="587" ht="12.75"/>
    <row r="588" ht="12.75"/>
    <row r="589" ht="12.75"/>
    <row r="590" ht="12.75"/>
    <row r="591" ht="12.75"/>
    <row r="592" ht="12.75"/>
    <row r="593" ht="12.75"/>
    <row r="594" ht="12.75"/>
    <row r="595" ht="12.75"/>
    <row r="596" ht="12.75"/>
    <row r="597" ht="12.75"/>
    <row r="598" ht="12.75"/>
    <row r="599" ht="12.75"/>
    <row r="600" ht="12.75"/>
    <row r="601" ht="12.75"/>
    <row r="602" ht="12.75"/>
    <row r="603" ht="12.75"/>
    <row r="604" ht="12.75"/>
    <row r="605" ht="12.75"/>
    <row r="606" ht="12.75"/>
    <row r="607" ht="12.75"/>
    <row r="608" ht="12.75"/>
    <row r="609" ht="12.75"/>
    <row r="610" ht="12.75"/>
    <row r="611" ht="12.75"/>
    <row r="612" ht="12.75"/>
    <row r="613" ht="12.75"/>
    <row r="614" ht="12.75"/>
    <row r="615" ht="12.75"/>
    <row r="616" ht="12.75"/>
    <row r="617" ht="12.75"/>
    <row r="618" ht="12.75"/>
    <row r="619" ht="12.75"/>
    <row r="620" ht="12.75"/>
    <row r="621" ht="12.75"/>
    <row r="622" ht="12.75"/>
    <row r="623" ht="12.75"/>
    <row r="624" ht="12.75"/>
    <row r="625" ht="12.75"/>
    <row r="626" ht="12.75"/>
    <row r="627" ht="12.75"/>
    <row r="628" ht="12.75"/>
    <row r="629" ht="12.75"/>
    <row r="630" ht="12.75"/>
    <row r="631" ht="12.75"/>
    <row r="632" ht="12.75"/>
    <row r="633" ht="12.75"/>
    <row r="634" ht="12.75"/>
    <row r="635" ht="12.75"/>
    <row r="636" ht="12.75"/>
    <row r="637" ht="12.75"/>
    <row r="638" ht="12.75"/>
    <row r="639" ht="12.75"/>
    <row r="640" ht="12.75"/>
    <row r="641" ht="12.75"/>
    <row r="642" ht="12.75"/>
    <row r="643" ht="12.75"/>
    <row r="644" ht="12.75"/>
    <row r="645" ht="12.75"/>
    <row r="646" ht="12.75"/>
    <row r="647" ht="12.75"/>
    <row r="648" ht="12.75"/>
    <row r="649" ht="12.75"/>
    <row r="650" ht="12.75"/>
    <row r="651" ht="12.75"/>
    <row r="652" ht="12.75"/>
    <row r="653" ht="12.75"/>
    <row r="654" ht="12.75"/>
    <row r="655" ht="12.75"/>
    <row r="656" ht="12.75"/>
    <row r="657" ht="12.75"/>
    <row r="658" ht="12.75"/>
    <row r="659" ht="12.75"/>
    <row r="660" ht="12.75"/>
    <row r="661" ht="12.75"/>
    <row r="662" ht="12.75"/>
    <row r="663" ht="12.75"/>
    <row r="664" ht="12.75"/>
    <row r="665" ht="12.75"/>
    <row r="666" ht="12.75"/>
    <row r="667" ht="12.75"/>
    <row r="668" ht="12.75"/>
    <row r="669" ht="12.75"/>
    <row r="670" ht="12.75"/>
    <row r="671" ht="12.75"/>
    <row r="672" ht="12.75"/>
    <row r="673" ht="12.75"/>
    <row r="674" ht="12.75"/>
    <row r="675" ht="12.75"/>
    <row r="676" ht="12.75"/>
    <row r="677" ht="12.75"/>
    <row r="678" ht="12.75"/>
    <row r="679" ht="12.75"/>
    <row r="680" ht="12.75"/>
    <row r="681" ht="12.75"/>
    <row r="682" ht="12.75"/>
    <row r="683" ht="12.75"/>
    <row r="684" ht="12.75"/>
    <row r="685" ht="12.75"/>
    <row r="686" ht="12.75"/>
    <row r="687" ht="12.75"/>
    <row r="688" ht="12.75"/>
    <row r="689" ht="12.75"/>
    <row r="690" ht="12.75"/>
    <row r="691" ht="12.75"/>
    <row r="692" ht="12.75"/>
    <row r="693" ht="12.75"/>
    <row r="694" ht="12.75"/>
    <row r="695" ht="12.75"/>
    <row r="696" ht="12.75"/>
    <row r="697" ht="12.75"/>
    <row r="698" ht="12.75"/>
    <row r="699" ht="12.75"/>
    <row r="700" ht="12.75"/>
    <row r="701" ht="12.75"/>
    <row r="702" ht="12.75"/>
    <row r="703" ht="12.75"/>
    <row r="704" ht="12.75"/>
    <row r="705" ht="12.75"/>
    <row r="706" ht="12.75"/>
    <row r="707" ht="12.75"/>
    <row r="708" ht="12.75"/>
    <row r="709" ht="12.75"/>
    <row r="710" ht="12.75"/>
    <row r="711" ht="12.75"/>
    <row r="712" ht="12.75"/>
    <row r="713" ht="12.75"/>
    <row r="714" ht="12.75"/>
    <row r="715" ht="12.75"/>
    <row r="716" ht="12.75"/>
    <row r="717" ht="12.75"/>
    <row r="718" ht="12.75"/>
    <row r="719" ht="12.75"/>
    <row r="720" ht="12.75"/>
    <row r="721" ht="12.75"/>
    <row r="722" ht="12.75"/>
    <row r="723" ht="12.75"/>
    <row r="724" ht="12.75"/>
    <row r="725" ht="12.75"/>
    <row r="726" ht="12.75"/>
    <row r="727" ht="12.75"/>
    <row r="728" ht="12.75"/>
    <row r="729" ht="12.75"/>
    <row r="730" ht="12.75"/>
    <row r="731" ht="12.75"/>
    <row r="732" ht="12.75"/>
    <row r="733" ht="12.75"/>
    <row r="734" ht="12.75"/>
    <row r="735" ht="12.75"/>
    <row r="736" ht="12.75"/>
    <row r="737" ht="12.75"/>
    <row r="738" ht="12.75"/>
    <row r="739" ht="12.75"/>
    <row r="740" ht="12.75"/>
    <row r="741" ht="12.75"/>
    <row r="742" ht="12.75"/>
    <row r="743" ht="12.75"/>
    <row r="744" ht="12.75"/>
    <row r="745" ht="12.75"/>
    <row r="746" ht="12.75"/>
    <row r="747" ht="12.75"/>
    <row r="748" ht="12.75"/>
    <row r="749" ht="12.75"/>
    <row r="750" ht="12.75"/>
    <row r="751" ht="12.75"/>
    <row r="752" ht="12.75"/>
    <row r="753" ht="12.75"/>
    <row r="754" ht="12.75"/>
    <row r="755" ht="12.75"/>
    <row r="756" ht="12.75"/>
    <row r="757" ht="12.75"/>
    <row r="758" ht="12.75"/>
    <row r="759" ht="12.75"/>
    <row r="760" ht="12.75"/>
    <row r="761" ht="12.75"/>
    <row r="762" ht="12.75"/>
    <row r="763" ht="12.75"/>
    <row r="764" ht="12.75"/>
    <row r="765" ht="12.75"/>
    <row r="766" ht="12.75"/>
    <row r="767" ht="12.75"/>
    <row r="768" ht="12.75"/>
    <row r="769" ht="12.75"/>
    <row r="770" ht="12.75"/>
    <row r="771" ht="12.75"/>
    <row r="772" ht="12.75"/>
    <row r="773" ht="12.75"/>
    <row r="774" ht="12.75"/>
    <row r="775" ht="12.75"/>
    <row r="776" ht="12.75"/>
    <row r="777" ht="12.75"/>
    <row r="778" ht="12.75"/>
    <row r="779" ht="12.75"/>
    <row r="780" ht="12.75"/>
    <row r="781" ht="12.75"/>
    <row r="782" ht="12.75"/>
    <row r="783" ht="12.75"/>
    <row r="784" ht="12.75"/>
    <row r="785" ht="12.75"/>
    <row r="786" ht="12.75"/>
    <row r="787" ht="12.75"/>
    <row r="788" ht="12.75"/>
    <row r="789" ht="12.75"/>
    <row r="790" ht="12.75"/>
    <row r="791" ht="12.75"/>
    <row r="792" ht="12.75"/>
    <row r="793" ht="12.75"/>
    <row r="794" ht="12.75"/>
    <row r="795" ht="12.75"/>
    <row r="796" ht="12.75"/>
    <row r="797" ht="12.75"/>
    <row r="798" ht="12.75"/>
    <row r="799" ht="12.75"/>
    <row r="800" ht="12.75"/>
    <row r="801" ht="12.75"/>
    <row r="802" ht="12.75"/>
    <row r="803" ht="12.75"/>
    <row r="804" ht="12.75"/>
    <row r="805" ht="12.75"/>
    <row r="806" ht="12.75"/>
    <row r="807" ht="12.75"/>
    <row r="808" ht="12.75"/>
    <row r="809" ht="12.75"/>
    <row r="810" ht="12.75"/>
    <row r="811" ht="12.75"/>
    <row r="812" ht="12.75"/>
    <row r="813" ht="12.75"/>
    <row r="814" ht="12.75"/>
    <row r="815" ht="12.75"/>
    <row r="816" ht="12.75"/>
    <row r="817" ht="12.75"/>
    <row r="818" ht="12.75"/>
    <row r="819" ht="12.75"/>
    <row r="820" ht="12.75"/>
    <row r="821" ht="12.75"/>
    <row r="822" ht="12.75"/>
    <row r="823" ht="12.75"/>
    <row r="824" ht="12.75"/>
    <row r="825" ht="12.75"/>
    <row r="826" ht="12.75"/>
    <row r="827" ht="12.75"/>
    <row r="828" ht="12.75"/>
    <row r="829" ht="12.75"/>
    <row r="830" ht="12.75"/>
    <row r="831" ht="12.75"/>
    <row r="832" ht="12.75"/>
    <row r="833" ht="12.75"/>
    <row r="834" ht="12.75"/>
    <row r="835" ht="12.75"/>
    <row r="836" ht="12.75"/>
    <row r="837" ht="12.75"/>
    <row r="838" ht="12.75"/>
    <row r="839" ht="12.75"/>
    <row r="840" ht="12.75"/>
    <row r="841" ht="12.75"/>
    <row r="842" ht="12.75"/>
    <row r="843" ht="12.75"/>
    <row r="844" ht="12.75"/>
    <row r="845" ht="12.75"/>
    <row r="846" ht="12.75"/>
    <row r="847" ht="12.75"/>
    <row r="848" ht="12.75"/>
    <row r="849" ht="12.75"/>
    <row r="850" ht="12.75"/>
    <row r="851" ht="12.75"/>
    <row r="852" ht="12.75"/>
    <row r="853" ht="12.75"/>
    <row r="854" ht="12.75"/>
    <row r="855" ht="12.75"/>
    <row r="856" ht="12.75"/>
    <row r="857" ht="12.75"/>
    <row r="858" ht="12.75"/>
    <row r="859" ht="12.75"/>
    <row r="860" ht="12.75"/>
    <row r="861" ht="12.75"/>
    <row r="862" ht="12.75"/>
    <row r="863" ht="12.75"/>
    <row r="864" ht="12.75"/>
    <row r="865" ht="12.75"/>
    <row r="866" ht="12.75"/>
    <row r="867" ht="12.75"/>
    <row r="868" ht="12.75"/>
    <row r="869" ht="12.75"/>
    <row r="870" ht="12.75"/>
    <row r="871" ht="12.75"/>
    <row r="872" ht="12.75"/>
    <row r="873" ht="12.75"/>
    <row r="874" ht="12.75"/>
    <row r="875" ht="12.75"/>
    <row r="876" ht="12.75"/>
    <row r="877" ht="12.75"/>
    <row r="878" ht="12.75"/>
    <row r="879" ht="12.75"/>
    <row r="880" ht="12.75"/>
    <row r="881" ht="12.75"/>
    <row r="882" ht="12.75"/>
    <row r="883" ht="12.75"/>
    <row r="884" ht="12.75"/>
    <row r="885" ht="12.75"/>
    <row r="886" ht="12.75"/>
    <row r="887" ht="12.75"/>
    <row r="888" ht="12.75"/>
    <row r="889" ht="12.75"/>
    <row r="890" ht="12.75"/>
    <row r="891" ht="12.75"/>
    <row r="892" ht="12.75"/>
    <row r="893" ht="12.75"/>
    <row r="894" ht="12.75"/>
    <row r="895" ht="12.75"/>
    <row r="896" ht="12.75"/>
    <row r="897" ht="12.75"/>
    <row r="898" ht="12.75"/>
    <row r="899" ht="12.75"/>
    <row r="900" ht="12.75"/>
    <row r="901" ht="12.75"/>
    <row r="902" ht="12.75"/>
    <row r="903" ht="12.75"/>
    <row r="904" ht="12.75"/>
    <row r="905" ht="12.75"/>
    <row r="906" ht="12.75"/>
    <row r="907" ht="12.75"/>
    <row r="908" ht="12.75"/>
    <row r="909" ht="12.75"/>
    <row r="910" ht="12.75"/>
    <row r="911" ht="12.75"/>
    <row r="912" ht="12.75"/>
    <row r="913" ht="12.75"/>
    <row r="914" ht="12.75"/>
    <row r="915" ht="12.75"/>
    <row r="916" ht="12.75"/>
    <row r="917" ht="12.75"/>
    <row r="918" ht="12.75"/>
    <row r="919" ht="12.75"/>
    <row r="920" ht="12.75"/>
    <row r="921" ht="12.75"/>
    <row r="922" ht="12.75"/>
    <row r="923" ht="12.75"/>
    <row r="924" ht="12.75"/>
    <row r="925" ht="12.75"/>
    <row r="926" ht="12.75"/>
    <row r="927" ht="12.75"/>
    <row r="928" ht="12.75"/>
    <row r="929" ht="12.75"/>
    <row r="930" ht="12.75"/>
    <row r="931" ht="12.75"/>
    <row r="932" ht="12.75"/>
    <row r="933" ht="12.75"/>
    <row r="934" ht="12.75"/>
    <row r="935" ht="12.75"/>
    <row r="936" ht="12.75"/>
    <row r="937" ht="12.75"/>
    <row r="938" ht="12.75"/>
    <row r="939" ht="12.75"/>
    <row r="940" ht="12.75"/>
    <row r="941" ht="12.75"/>
    <row r="942" ht="12.75"/>
    <row r="943" ht="12.75"/>
    <row r="944" ht="12.75"/>
  </sheetData>
  <mergeCells count="96">
    <mergeCell ref="O9:Q9"/>
    <mergeCell ref="N10:Q10"/>
    <mergeCell ref="R10:U10"/>
    <mergeCell ref="N11:Q11"/>
    <mergeCell ref="R11:U11"/>
    <mergeCell ref="S9:U9"/>
    <mergeCell ref="C9:E9"/>
    <mergeCell ref="B10:E10"/>
    <mergeCell ref="F10:I10"/>
    <mergeCell ref="J10:M10"/>
    <mergeCell ref="B11:E11"/>
    <mergeCell ref="F11:I11"/>
    <mergeCell ref="J11:M11"/>
    <mergeCell ref="G9:I9"/>
    <mergeCell ref="K9:M9"/>
    <mergeCell ref="O15:Q15"/>
    <mergeCell ref="S15:U15"/>
    <mergeCell ref="J13:M13"/>
    <mergeCell ref="N13:Q13"/>
    <mergeCell ref="C12:E12"/>
    <mergeCell ref="G12:I12"/>
    <mergeCell ref="K12:M12"/>
    <mergeCell ref="O12:Q12"/>
    <mergeCell ref="B13:E13"/>
    <mergeCell ref="N14:Q14"/>
    <mergeCell ref="R14:U14"/>
    <mergeCell ref="S12:U12"/>
    <mergeCell ref="F13:I13"/>
    <mergeCell ref="R13:U13"/>
    <mergeCell ref="B17:E17"/>
    <mergeCell ref="F17:I17"/>
    <mergeCell ref="J17:M17"/>
    <mergeCell ref="N17:Q17"/>
    <mergeCell ref="R17:U17"/>
    <mergeCell ref="N20:Q20"/>
    <mergeCell ref="R20:U20"/>
    <mergeCell ref="C18:E18"/>
    <mergeCell ref="B19:E19"/>
    <mergeCell ref="F19:I19"/>
    <mergeCell ref="J19:M19"/>
    <mergeCell ref="B20:E20"/>
    <mergeCell ref="F20:I20"/>
    <mergeCell ref="J20:M20"/>
    <mergeCell ref="G18:I18"/>
    <mergeCell ref="S18:U18"/>
    <mergeCell ref="K18:M18"/>
    <mergeCell ref="O18:Q18"/>
    <mergeCell ref="N19:Q19"/>
    <mergeCell ref="R19:U19"/>
    <mergeCell ref="O3:Q3"/>
    <mergeCell ref="S3:U3"/>
    <mergeCell ref="R4:U4"/>
    <mergeCell ref="R5:U5"/>
    <mergeCell ref="O6:Q6"/>
    <mergeCell ref="S6:U6"/>
    <mergeCell ref="N4:Q4"/>
    <mergeCell ref="C1:U1"/>
    <mergeCell ref="B2:E2"/>
    <mergeCell ref="F2:I2"/>
    <mergeCell ref="J2:M2"/>
    <mergeCell ref="N2:Q2"/>
    <mergeCell ref="R2:U2"/>
    <mergeCell ref="C3:E3"/>
    <mergeCell ref="G3:I3"/>
    <mergeCell ref="K3:M3"/>
    <mergeCell ref="B4:E4"/>
    <mergeCell ref="F4:I4"/>
    <mergeCell ref="J4:M4"/>
    <mergeCell ref="B5:E5"/>
    <mergeCell ref="N5:Q5"/>
    <mergeCell ref="J7:M7"/>
    <mergeCell ref="N7:Q7"/>
    <mergeCell ref="R7:U7"/>
    <mergeCell ref="F5:I5"/>
    <mergeCell ref="J5:M5"/>
    <mergeCell ref="C6:E6"/>
    <mergeCell ref="G6:I6"/>
    <mergeCell ref="K6:M6"/>
    <mergeCell ref="B7:E7"/>
    <mergeCell ref="F7:I7"/>
    <mergeCell ref="R16:U16"/>
    <mergeCell ref="B8:E8"/>
    <mergeCell ref="F8:I8"/>
    <mergeCell ref="J8:M8"/>
    <mergeCell ref="N8:Q8"/>
    <mergeCell ref="R8:U8"/>
    <mergeCell ref="C15:E15"/>
    <mergeCell ref="G15:I15"/>
    <mergeCell ref="K15:M15"/>
    <mergeCell ref="B16:E16"/>
    <mergeCell ref="F16:I16"/>
    <mergeCell ref="J16:M16"/>
    <mergeCell ref="N16:Q16"/>
    <mergeCell ref="B14:E14"/>
    <mergeCell ref="F14:I14"/>
    <mergeCell ref="J14:M14"/>
  </mergeCells>
  <conditionalFormatting sqref="C3:E4 G3 K3 O3 S3 B4 F4 J4 N4 R4 C6:E6 G6 K6 O6 S6 B7 F7 J7 N7 R7 C9:E9 G9 K9 O9 S9 B10 F10 J10 N10 R10 G12 K12 O12 S12 B13 F13 J13 N13 R13 C15 G15 K15 O15 S15 B16 F16 J16 N16 R16 C18 G18 K18 O18 S18 B19 F19 J19 N19 R19">
    <cfRule type="cellIs" dxfId="205" priority="1" operator="equal">
      <formula>""</formula>
    </cfRule>
  </conditionalFormatting>
  <conditionalFormatting sqref="B3:B9">
    <cfRule type="cellIs" dxfId="204" priority="2" operator="equal">
      <formula>""</formula>
    </cfRule>
  </conditionalFormatting>
  <conditionalFormatting sqref="B15">
    <cfRule type="cellIs" dxfId="203" priority="3" operator="equal">
      <formula>""</formula>
    </cfRule>
  </conditionalFormatting>
  <conditionalFormatting sqref="B16 C15:E15">
    <cfRule type="cellIs" dxfId="202" priority="4" operator="equal">
      <formula>""</formula>
    </cfRule>
  </conditionalFormatting>
  <conditionalFormatting sqref="J8 N8 R8 B11 F11 J11 N11 R11 B14 F14 J14 N14 R14 B17 F17 J17 N17 R17 B20 F20 J20 N20 R20">
    <cfRule type="cellIs" dxfId="201" priority="5" operator="equal">
      <formula>""</formula>
    </cfRule>
  </conditionalFormatting>
  <conditionalFormatting sqref="J16 K15:M15">
    <cfRule type="cellIs" dxfId="200" priority="6" operator="equal">
      <formula>""</formula>
    </cfRule>
  </conditionalFormatting>
  <conditionalFormatting sqref="R5 R11">
    <cfRule type="cellIs" dxfId="199" priority="7" operator="equal">
      <formula>""</formula>
    </cfRule>
  </conditionalFormatting>
  <conditionalFormatting sqref="B5 B11">
    <cfRule type="cellIs" dxfId="198" priority="8" operator="equal">
      <formula>""</formula>
    </cfRule>
  </conditionalFormatting>
  <conditionalFormatting sqref="G3:I4 F4 G6:I6 G9:I9 F10">
    <cfRule type="cellIs" dxfId="197" priority="9" operator="equal">
      <formula>""</formula>
    </cfRule>
  </conditionalFormatting>
  <conditionalFormatting sqref="F3:F9">
    <cfRule type="cellIs" dxfId="196" priority="10" operator="equal">
      <formula>""</formula>
    </cfRule>
  </conditionalFormatting>
  <conditionalFormatting sqref="F5 F11">
    <cfRule type="cellIs" dxfId="195" priority="11" operator="equal">
      <formula>""</formula>
    </cfRule>
  </conditionalFormatting>
  <conditionalFormatting sqref="K3:M4 J4 K6:M6 K9:M9 J10">
    <cfRule type="cellIs" dxfId="194" priority="12" operator="equal">
      <formula>""</formula>
    </cfRule>
  </conditionalFormatting>
  <conditionalFormatting sqref="J3:J9 N8 R8 B11 F11 J11 N11 R11 B14 F14 J14 N14 R14 B17 F17 J17 N17 R17 B20 F20 J20 N20 R20">
    <cfRule type="cellIs" dxfId="193" priority="13" operator="equal">
      <formula>""</formula>
    </cfRule>
  </conditionalFormatting>
  <conditionalFormatting sqref="J5 J11">
    <cfRule type="cellIs" dxfId="192" priority="14" operator="equal">
      <formula>""</formula>
    </cfRule>
  </conditionalFormatting>
  <conditionalFormatting sqref="O3:Q4 N4 O6:Q6 O9:Q9 N10">
    <cfRule type="cellIs" dxfId="191" priority="15" operator="equal">
      <formula>""</formula>
    </cfRule>
  </conditionalFormatting>
  <conditionalFormatting sqref="N3:N9">
    <cfRule type="cellIs" dxfId="190" priority="16" operator="equal">
      <formula>""</formula>
    </cfRule>
  </conditionalFormatting>
  <conditionalFormatting sqref="N5 N11">
    <cfRule type="cellIs" dxfId="189" priority="17" operator="equal">
      <formula>""</formula>
    </cfRule>
  </conditionalFormatting>
  <conditionalFormatting sqref="S3:U4 R4 S6:U6 S9:U9 R10">
    <cfRule type="cellIs" dxfId="188" priority="18" operator="equal">
      <formula>""</formula>
    </cfRule>
  </conditionalFormatting>
  <conditionalFormatting sqref="R3:R9">
    <cfRule type="cellIs" dxfId="187" priority="19" operator="equal">
      <formula>""</formula>
    </cfRule>
  </conditionalFormatting>
  <conditionalFormatting sqref="C6:E6 B7 C12:E12 G12 B13">
    <cfRule type="cellIs" dxfId="186" priority="20" operator="equal">
      <formula>""</formula>
    </cfRule>
  </conditionalFormatting>
  <conditionalFormatting sqref="B6 B12">
    <cfRule type="cellIs" dxfId="185" priority="21" operator="equal">
      <formula>""</formula>
    </cfRule>
  </conditionalFormatting>
  <conditionalFormatting sqref="B8 B14">
    <cfRule type="cellIs" dxfId="184" priority="22" operator="equal">
      <formula>""</formula>
    </cfRule>
  </conditionalFormatting>
  <conditionalFormatting sqref="B17">
    <cfRule type="cellIs" dxfId="183" priority="23" operator="equal">
      <formula>""</formula>
    </cfRule>
  </conditionalFormatting>
  <conditionalFormatting sqref="B19 C18:E18">
    <cfRule type="cellIs" dxfId="182" priority="24" operator="equal">
      <formula>""</formula>
    </cfRule>
  </conditionalFormatting>
  <conditionalFormatting sqref="B18">
    <cfRule type="cellIs" dxfId="181" priority="25" operator="equal">
      <formula>""</formula>
    </cfRule>
  </conditionalFormatting>
  <conditionalFormatting sqref="B20">
    <cfRule type="cellIs" dxfId="180" priority="26" operator="equal">
      <formula>""</formula>
    </cfRule>
  </conditionalFormatting>
  <conditionalFormatting sqref="G6:I6 F7 G12:I12 F13">
    <cfRule type="cellIs" dxfId="179" priority="27" operator="equal">
      <formula>""</formula>
    </cfRule>
  </conditionalFormatting>
  <conditionalFormatting sqref="F6 F12">
    <cfRule type="cellIs" dxfId="178" priority="28" operator="equal">
      <formula>""</formula>
    </cfRule>
  </conditionalFormatting>
  <conditionalFormatting sqref="F8 F14">
    <cfRule type="cellIs" dxfId="177" priority="29" operator="equal">
      <formula>""</formula>
    </cfRule>
  </conditionalFormatting>
  <conditionalFormatting sqref="F16 G15:I15">
    <cfRule type="cellIs" dxfId="176" priority="30" operator="equal">
      <formula>""</formula>
    </cfRule>
  </conditionalFormatting>
  <conditionalFormatting sqref="F15">
    <cfRule type="cellIs" dxfId="175" priority="31" operator="equal">
      <formula>""</formula>
    </cfRule>
  </conditionalFormatting>
  <conditionalFormatting sqref="F17">
    <cfRule type="cellIs" dxfId="174" priority="32" operator="equal">
      <formula>""</formula>
    </cfRule>
  </conditionalFormatting>
  <conditionalFormatting sqref="F19 G18:I18">
    <cfRule type="cellIs" dxfId="173" priority="33" operator="equal">
      <formula>""</formula>
    </cfRule>
  </conditionalFormatting>
  <conditionalFormatting sqref="F18">
    <cfRule type="cellIs" dxfId="172" priority="34" operator="equal">
      <formula>""</formula>
    </cfRule>
  </conditionalFormatting>
  <conditionalFormatting sqref="F20">
    <cfRule type="cellIs" dxfId="171" priority="35" operator="equal">
      <formula>""</formula>
    </cfRule>
  </conditionalFormatting>
  <conditionalFormatting sqref="K6:M6 J7 K12:M12 J13">
    <cfRule type="cellIs" dxfId="170" priority="36" operator="equal">
      <formula>""</formula>
    </cfRule>
  </conditionalFormatting>
  <conditionalFormatting sqref="J6 J12">
    <cfRule type="cellIs" dxfId="169" priority="37" operator="equal">
      <formula>""</formula>
    </cfRule>
  </conditionalFormatting>
  <conditionalFormatting sqref="J15">
    <cfRule type="cellIs" dxfId="168" priority="38" operator="equal">
      <formula>""</formula>
    </cfRule>
  </conditionalFormatting>
  <conditionalFormatting sqref="J17">
    <cfRule type="cellIs" dxfId="167" priority="39" operator="equal">
      <formula>""</formula>
    </cfRule>
  </conditionalFormatting>
  <conditionalFormatting sqref="J19 K18:M18">
    <cfRule type="cellIs" dxfId="166" priority="40" operator="equal">
      <formula>""</formula>
    </cfRule>
  </conditionalFormatting>
  <conditionalFormatting sqref="J18">
    <cfRule type="cellIs" dxfId="165" priority="41" operator="equal">
      <formula>""</formula>
    </cfRule>
  </conditionalFormatting>
  <conditionalFormatting sqref="J20">
    <cfRule type="cellIs" dxfId="164" priority="42" operator="equal">
      <formula>""</formula>
    </cfRule>
  </conditionalFormatting>
  <conditionalFormatting sqref="O6:Q6 N7 O12:Q12 N13">
    <cfRule type="cellIs" dxfId="163" priority="43" operator="equal">
      <formula>""</formula>
    </cfRule>
  </conditionalFormatting>
  <conditionalFormatting sqref="N6 N12">
    <cfRule type="cellIs" dxfId="162" priority="44" operator="equal">
      <formula>""</formula>
    </cfRule>
  </conditionalFormatting>
  <conditionalFormatting sqref="N8 N14">
    <cfRule type="cellIs" dxfId="161" priority="45" operator="equal">
      <formula>""</formula>
    </cfRule>
  </conditionalFormatting>
  <conditionalFormatting sqref="N16 O15:Q15">
    <cfRule type="cellIs" dxfId="160" priority="46" operator="equal">
      <formula>""</formula>
    </cfRule>
  </conditionalFormatting>
  <conditionalFormatting sqref="N15">
    <cfRule type="cellIs" dxfId="159" priority="47" operator="equal">
      <formula>""</formula>
    </cfRule>
  </conditionalFormatting>
  <conditionalFormatting sqref="N17">
    <cfRule type="cellIs" dxfId="158" priority="48" operator="equal">
      <formula>""</formula>
    </cfRule>
  </conditionalFormatting>
  <conditionalFormatting sqref="N19 O18:Q18">
    <cfRule type="cellIs" dxfId="157" priority="49" operator="equal">
      <formula>""</formula>
    </cfRule>
  </conditionalFormatting>
  <conditionalFormatting sqref="N18">
    <cfRule type="cellIs" dxfId="156" priority="50" operator="equal">
      <formula>""</formula>
    </cfRule>
  </conditionalFormatting>
  <conditionalFormatting sqref="N20">
    <cfRule type="cellIs" dxfId="155" priority="51" operator="equal">
      <formula>""</formula>
    </cfRule>
  </conditionalFormatting>
  <conditionalFormatting sqref="R8 R14">
    <cfRule type="cellIs" dxfId="154" priority="52" operator="equal">
      <formula>""</formula>
    </cfRule>
  </conditionalFormatting>
  <conditionalFormatting sqref="S6:U6 R7 S12:U12 R13">
    <cfRule type="cellIs" dxfId="153" priority="53" operator="equal">
      <formula>""</formula>
    </cfRule>
  </conditionalFormatting>
  <conditionalFormatting sqref="R6 R12">
    <cfRule type="cellIs" dxfId="152" priority="54" operator="equal">
      <formula>""</formula>
    </cfRule>
  </conditionalFormatting>
  <conditionalFormatting sqref="R17">
    <cfRule type="cellIs" dxfId="151" priority="55" operator="equal">
      <formula>""</formula>
    </cfRule>
  </conditionalFormatting>
  <conditionalFormatting sqref="R16 S15:U15">
    <cfRule type="cellIs" dxfId="150" priority="56" operator="equal">
      <formula>""</formula>
    </cfRule>
  </conditionalFormatting>
  <conditionalFormatting sqref="R15">
    <cfRule type="cellIs" dxfId="149" priority="57" operator="equal">
      <formula>""</formula>
    </cfRule>
  </conditionalFormatting>
  <conditionalFormatting sqref="R20">
    <cfRule type="cellIs" dxfId="148" priority="58" operator="equal">
      <formula>""</formula>
    </cfRule>
  </conditionalFormatting>
  <conditionalFormatting sqref="R19 S18:U18">
    <cfRule type="cellIs" dxfId="147" priority="59" operator="equal">
      <formula>""</formula>
    </cfRule>
  </conditionalFormatting>
  <conditionalFormatting sqref="R18">
    <cfRule type="cellIs" dxfId="146" priority="60" operator="equal">
      <formula>""</formula>
    </cfRule>
  </conditionalFormatting>
  <printOptions horizontalCentered="1" verticalCentered="1"/>
  <pageMargins left="0.25" right="0.25" top="0.75" bottom="0.75" header="0" footer="0"/>
  <pageSetup paperSize="9" scale="110" pageOrder="overThenDown" orientation="landscape" cellComments="atEnd"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outlinePr summaryBelow="0" summaryRight="0"/>
  </sheetPr>
  <dimension ref="A1:AA944"/>
  <sheetViews>
    <sheetView workbookViewId="0">
      <selection activeCell="X33" sqref="X33"/>
    </sheetView>
  </sheetViews>
  <sheetFormatPr baseColWidth="10" defaultColWidth="12.7109375" defaultRowHeight="15.75" customHeight="1"/>
  <cols>
    <col min="1" max="1" width="4.42578125" customWidth="1"/>
    <col min="2" max="2" width="1.85546875" customWidth="1"/>
    <col min="3" max="3" width="9.28515625" customWidth="1"/>
    <col min="4" max="4" width="1.85546875" customWidth="1"/>
    <col min="5" max="5" width="9.28515625" customWidth="1"/>
    <col min="6" max="6" width="3.140625" customWidth="1"/>
    <col min="7" max="7" width="11.85546875" customWidth="1"/>
    <col min="8" max="8" width="1.85546875" customWidth="1"/>
    <col min="9" max="9" width="11.7109375" customWidth="1"/>
    <col min="10" max="10" width="1.85546875" customWidth="1"/>
    <col min="11" max="11" width="9.28515625" customWidth="1"/>
    <col min="12" max="12" width="1.85546875" customWidth="1"/>
    <col min="13" max="13" width="9.28515625" customWidth="1"/>
    <col min="14" max="14" width="1.85546875" customWidth="1"/>
    <col min="15" max="15" width="11.28515625" customWidth="1"/>
    <col min="16" max="16" width="1.85546875" customWidth="1"/>
    <col min="17" max="17" width="9" customWidth="1"/>
    <col min="18" max="18" width="1.85546875" customWidth="1"/>
    <col min="19" max="19" width="9.28515625" customWidth="1"/>
    <col min="20" max="20" width="1.85546875" customWidth="1"/>
    <col min="21" max="21" width="9.28515625" customWidth="1"/>
    <col min="22" max="22" width="5.7109375" customWidth="1"/>
    <col min="23" max="23" width="3" customWidth="1"/>
    <col min="24" max="24" width="24.28515625" customWidth="1"/>
    <col min="25" max="25" width="18.140625" customWidth="1"/>
    <col min="26" max="26" width="17.140625" customWidth="1"/>
    <col min="27" max="27" width="9.7109375" customWidth="1"/>
  </cols>
  <sheetData>
    <row r="1" spans="1:27" ht="27.75" customHeight="1">
      <c r="A1" s="51"/>
      <c r="B1" s="52"/>
      <c r="C1" s="234" t="s">
        <v>372</v>
      </c>
      <c r="D1" s="223"/>
      <c r="E1" s="223"/>
      <c r="F1" s="223"/>
      <c r="G1" s="223"/>
      <c r="H1" s="223"/>
      <c r="I1" s="223"/>
      <c r="J1" s="223"/>
      <c r="K1" s="223"/>
      <c r="L1" s="223"/>
      <c r="M1" s="223"/>
      <c r="N1" s="223"/>
      <c r="O1" s="223"/>
      <c r="P1" s="223"/>
      <c r="Q1" s="223"/>
      <c r="R1" s="223"/>
      <c r="S1" s="223"/>
      <c r="T1" s="223"/>
      <c r="U1" s="223"/>
      <c r="V1" s="22"/>
      <c r="W1" s="23"/>
    </row>
    <row r="2" spans="1:27" ht="15" customHeight="1">
      <c r="B2" s="235" t="s">
        <v>16</v>
      </c>
      <c r="C2" s="236"/>
      <c r="D2" s="236"/>
      <c r="E2" s="237"/>
      <c r="F2" s="235" t="s">
        <v>179</v>
      </c>
      <c r="G2" s="236"/>
      <c r="H2" s="236"/>
      <c r="I2" s="237"/>
      <c r="J2" s="235" t="s">
        <v>180</v>
      </c>
      <c r="K2" s="236"/>
      <c r="L2" s="236"/>
      <c r="M2" s="237"/>
      <c r="N2" s="235" t="s">
        <v>181</v>
      </c>
      <c r="O2" s="236"/>
      <c r="P2" s="236"/>
      <c r="Q2" s="237"/>
      <c r="R2" s="235" t="s">
        <v>182</v>
      </c>
      <c r="S2" s="236"/>
      <c r="T2" s="236"/>
      <c r="U2" s="237"/>
      <c r="W2" s="25"/>
      <c r="X2" s="26" t="s">
        <v>183</v>
      </c>
      <c r="Y2" s="26" t="s">
        <v>184</v>
      </c>
      <c r="Z2" s="26" t="s">
        <v>185</v>
      </c>
      <c r="AA2" s="27"/>
    </row>
    <row r="3" spans="1:27" ht="15" customHeight="1">
      <c r="A3" s="53"/>
      <c r="B3" s="29"/>
      <c r="C3" s="231" t="str">
        <f>IF(B3="","",LOOKUP(B3,$W$3:$W$21,$X$3:$X$21))</f>
        <v/>
      </c>
      <c r="D3" s="232"/>
      <c r="E3" s="233"/>
      <c r="F3" s="31"/>
      <c r="G3" s="231" t="str">
        <f>IF(F3="","",LOOKUP(F3,$W$3:$W$21,$X$3:$X$21))</f>
        <v/>
      </c>
      <c r="H3" s="232"/>
      <c r="I3" s="233"/>
      <c r="J3" s="29"/>
      <c r="K3" s="231"/>
      <c r="L3" s="232"/>
      <c r="M3" s="233"/>
      <c r="N3" s="29"/>
      <c r="O3" s="231" t="str">
        <f>IF(N3="","",LOOKUP(N3,$W$3:$W$21,$X$3:$X$21))</f>
        <v/>
      </c>
      <c r="P3" s="232"/>
      <c r="Q3" s="233"/>
      <c r="R3" s="29"/>
      <c r="S3" s="231" t="str">
        <f>IF(R3="","",LOOKUP(R3,$W$3:$W$21,$X$3:$X$21))</f>
        <v/>
      </c>
      <c r="T3" s="232"/>
      <c r="U3" s="233"/>
      <c r="W3" s="25">
        <v>1</v>
      </c>
      <c r="X3" s="34" t="s">
        <v>373</v>
      </c>
      <c r="Y3" s="34" t="s">
        <v>77</v>
      </c>
      <c r="Z3" s="34" t="s">
        <v>77</v>
      </c>
      <c r="AA3" s="22"/>
    </row>
    <row r="4" spans="1:27" ht="15" customHeight="1">
      <c r="A4" s="53" t="s">
        <v>187</v>
      </c>
      <c r="B4" s="228" t="str">
        <f>IF(B3="","",LOOKUP(B3,$W$3:$W$21,$Y$3:$Y$21))</f>
        <v/>
      </c>
      <c r="C4" s="223"/>
      <c r="D4" s="223"/>
      <c r="E4" s="229"/>
      <c r="F4" s="228" t="str">
        <f>IF(F3="","",LOOKUP(F3,$W$3:$W$21,$Y$3:$Y$21))</f>
        <v/>
      </c>
      <c r="G4" s="223"/>
      <c r="H4" s="223"/>
      <c r="I4" s="229"/>
      <c r="J4" s="228" t="str">
        <f>IF(J3="","",LOOKUP(J3,$W$3:$W$21,$Y$3:$Y$21))</f>
        <v/>
      </c>
      <c r="K4" s="223"/>
      <c r="L4" s="223"/>
      <c r="M4" s="229"/>
      <c r="N4" s="228" t="str">
        <f>IF(N3="","",LOOKUP(N3,$W$3:$W$21,$Y$3:$Y$21))</f>
        <v/>
      </c>
      <c r="O4" s="223"/>
      <c r="P4" s="223"/>
      <c r="Q4" s="229"/>
      <c r="R4" s="228" t="str">
        <f>IF(R3="","",LOOKUP(R3,$W$3:$W$21,$Y$3:$Y$21))</f>
        <v/>
      </c>
      <c r="S4" s="223"/>
      <c r="T4" s="223"/>
      <c r="U4" s="229"/>
      <c r="W4" s="25">
        <v>2</v>
      </c>
      <c r="X4" s="34" t="s">
        <v>374</v>
      </c>
      <c r="Y4" s="110" t="s">
        <v>140</v>
      </c>
      <c r="Z4" s="34" t="s">
        <v>85</v>
      </c>
      <c r="AA4" s="22"/>
    </row>
    <row r="5" spans="1:27" ht="15" customHeight="1">
      <c r="A5" s="53"/>
      <c r="B5" s="224" t="str">
        <f>IF(B3="","",IF(LOOKUP(B3,$W$9:$W$21,$Z$9:$Z$21)="","---",LOOKUP(B3,$W$9:$W$21,$Z$9:$Z$21)))</f>
        <v/>
      </c>
      <c r="C5" s="225"/>
      <c r="D5" s="225"/>
      <c r="E5" s="226"/>
      <c r="F5" s="224" t="str">
        <f>IF(F3="","",IF(LOOKUP(F3,$W$9:$W$21,$Z$9:$Z$21)="","---",LOOKUP(F3,$W$9:$W$21,$Z$9:$Z$21)))</f>
        <v/>
      </c>
      <c r="G5" s="225"/>
      <c r="H5" s="225"/>
      <c r="I5" s="226"/>
      <c r="J5" s="224" t="str">
        <f>IF(J3="","",IF(LOOKUP(J3,$W$9:$W$21,$Z$9:$Z$21)="","---",LOOKUP(J3,$W$9:$W$21,$Z$9:$Z$21)))</f>
        <v/>
      </c>
      <c r="K5" s="225"/>
      <c r="L5" s="225"/>
      <c r="M5" s="226"/>
      <c r="N5" s="224" t="str">
        <f>IF(N3="","",IF(LOOKUP(N3,$W$9:$W$21,$Z$9:$Z$21)="","---",LOOKUP(N3,$W$9:$W$21,$Z$9:$Z$21)))</f>
        <v/>
      </c>
      <c r="O5" s="225"/>
      <c r="P5" s="225"/>
      <c r="Q5" s="226"/>
      <c r="R5" s="224" t="str">
        <f>IF(R3="","",IF(LOOKUP(R3,$W$9:$W$21,$Z$9:$Z$21)="","---",LOOKUP(R3,$W$9:$W$21,$Z$9:$Z$21)))</f>
        <v/>
      </c>
      <c r="S5" s="225"/>
      <c r="T5" s="225"/>
      <c r="U5" s="226"/>
      <c r="W5" s="25">
        <v>3</v>
      </c>
      <c r="X5" s="34" t="s">
        <v>375</v>
      </c>
      <c r="Y5" s="47" t="s">
        <v>48</v>
      </c>
      <c r="Z5" s="34" t="s">
        <v>48</v>
      </c>
      <c r="AA5" s="22"/>
    </row>
    <row r="6" spans="1:27" ht="15" customHeight="1">
      <c r="A6" s="53">
        <v>1700</v>
      </c>
      <c r="B6" s="29"/>
      <c r="C6" s="231" t="str">
        <f>IF(B6="","",LOOKUP(B6,$W$3:$W$21,$X$3:$X$21))</f>
        <v/>
      </c>
      <c r="D6" s="232"/>
      <c r="E6" s="233"/>
      <c r="F6" s="29">
        <v>11</v>
      </c>
      <c r="G6" s="231" t="str">
        <f>IF(F6="","",LOOKUP(F6,$W$3:$W$21,$X$3:$X$21))</f>
        <v>Práct. Docentes. III (17 a 18)</v>
      </c>
      <c r="H6" s="232"/>
      <c r="I6" s="233"/>
      <c r="J6" s="29"/>
      <c r="K6" s="231" t="str">
        <f>IF(J6="","",LOOKUP(J6,$W$3:$W$21,$X$3:$X$21))</f>
        <v/>
      </c>
      <c r="L6" s="232"/>
      <c r="M6" s="233"/>
      <c r="N6" s="29">
        <v>6</v>
      </c>
      <c r="O6" s="231" t="str">
        <f>IF(N6="","",LOOKUP(N6,$W$3:$W$21,$X$3:$X$21))</f>
        <v>Did. C. Naturales II</v>
      </c>
      <c r="P6" s="232"/>
      <c r="Q6" s="233"/>
      <c r="R6" s="31"/>
      <c r="S6" s="231" t="str">
        <f>IF(R6="","",LOOKUP(R6,$W$3:$W$21,$X$3:$X$21))</f>
        <v/>
      </c>
      <c r="T6" s="232"/>
      <c r="U6" s="233"/>
      <c r="W6" s="25">
        <v>4</v>
      </c>
      <c r="X6" s="34" t="s">
        <v>376</v>
      </c>
      <c r="Y6" s="34" t="s">
        <v>50</v>
      </c>
      <c r="Z6" s="47" t="s">
        <v>50</v>
      </c>
      <c r="AA6" s="22"/>
    </row>
    <row r="7" spans="1:27" ht="15" customHeight="1">
      <c r="A7" s="53" t="s">
        <v>191</v>
      </c>
      <c r="B7" s="228" t="str">
        <f>IF(B6="","",LOOKUP(B6,$W$3:$W$21,$Y$3:$Y$21))</f>
        <v/>
      </c>
      <c r="C7" s="223"/>
      <c r="D7" s="223"/>
      <c r="E7" s="229"/>
      <c r="F7" s="228" t="str">
        <f>IF(F6="","",LOOKUP(F6,$W$3:$W$21,$Y$3:$Y$21))</f>
        <v>Demarco Monica</v>
      </c>
      <c r="G7" s="223"/>
      <c r="H7" s="223"/>
      <c r="I7" s="229"/>
      <c r="J7" s="228" t="str">
        <f>IF(J6="","",LOOKUP(J6,$W$3:$W$21,$Y$3:$Y$21))</f>
        <v/>
      </c>
      <c r="K7" s="223"/>
      <c r="L7" s="223"/>
      <c r="M7" s="229"/>
      <c r="N7" s="228" t="str">
        <f>IF(N6="","",LOOKUP(N6,$W$3:$W$21,$Y$3:$Y$21))</f>
        <v>Edelstein Cecilia</v>
      </c>
      <c r="O7" s="223"/>
      <c r="P7" s="223"/>
      <c r="Q7" s="229"/>
      <c r="R7" s="228" t="str">
        <f>IF(R6="","",LOOKUP(R6,$W$3:$W$21,$Y$3:$Y$21))</f>
        <v/>
      </c>
      <c r="S7" s="223"/>
      <c r="T7" s="223"/>
      <c r="U7" s="229"/>
      <c r="W7" s="25">
        <v>5</v>
      </c>
      <c r="X7" s="34" t="s">
        <v>377</v>
      </c>
      <c r="Y7" s="34" t="s">
        <v>128</v>
      </c>
      <c r="Z7" s="34" t="s">
        <v>378</v>
      </c>
      <c r="AA7" s="22"/>
    </row>
    <row r="8" spans="1:27" ht="15" customHeight="1">
      <c r="A8" s="53">
        <v>1800</v>
      </c>
      <c r="B8" s="224" t="str">
        <f>IF(B6="","",IF(LOOKUP(B6,$W$9:$W$21,$Z$9:$Z$21)="","---",LOOKUP(B6,$W$9:$W$21,$Z$9:$Z$21)))</f>
        <v/>
      </c>
      <c r="C8" s="225"/>
      <c r="D8" s="225"/>
      <c r="E8" s="226"/>
      <c r="F8" s="228" t="str">
        <f>IF(F6="","",IF(LOOKUP(F6,$W$9:$W$21,$Z$9:$Z$21)="","---",LOOKUP(F6,$W$9:$W$21,$Z$9:$Z$21)))</f>
        <v>Vilan Ester</v>
      </c>
      <c r="G8" s="223"/>
      <c r="H8" s="223"/>
      <c r="I8" s="229"/>
      <c r="J8" s="224" t="str">
        <f>IF(J6="","",IF(LOOKUP(J6,$W$3:$W$21,$Z$3:$Z$21)="","---",LOOKUP(J6,$W$3:$W$21,$Z$3:$Z$21)))</f>
        <v/>
      </c>
      <c r="K8" s="225"/>
      <c r="L8" s="225"/>
      <c r="M8" s="226"/>
      <c r="N8" s="224" t="str">
        <f>IF(N6="","",IF(LOOKUP(N6,$W$3:$W$21,$Z$3:$Z$21)="","---",LOOKUP(N6,$W$3:$W$21,$Z$3:$Z$21)))</f>
        <v>Edelstein Cecilia</v>
      </c>
      <c r="O8" s="225"/>
      <c r="P8" s="225"/>
      <c r="Q8" s="226"/>
      <c r="R8" s="224" t="str">
        <f>IF(R6="","",IF(LOOKUP(R6,$W$3:$W$21,$Z$3:$Z$21)="","---",LOOKUP(R6,$W$3:$W$21,$Z$3:$Z$21)))</f>
        <v/>
      </c>
      <c r="S8" s="225"/>
      <c r="T8" s="225"/>
      <c r="U8" s="226"/>
      <c r="W8" s="25">
        <v>6</v>
      </c>
      <c r="X8" s="34" t="s">
        <v>379</v>
      </c>
      <c r="Y8" s="99" t="s">
        <v>451</v>
      </c>
      <c r="Z8" s="99" t="s">
        <v>451</v>
      </c>
      <c r="AA8" s="22"/>
    </row>
    <row r="9" spans="1:27" ht="15" customHeight="1">
      <c r="A9" s="53">
        <v>1800</v>
      </c>
      <c r="B9" s="29">
        <v>9</v>
      </c>
      <c r="C9" s="231" t="str">
        <f>IF(B9="","",LOOKUP(B9,$W$3:$W$21,$X$3:$X$21))</f>
        <v>Pol. Leg. Admi. Esc.</v>
      </c>
      <c r="D9" s="232"/>
      <c r="E9" s="233"/>
      <c r="F9" s="29">
        <v>13</v>
      </c>
      <c r="G9" s="231" t="str">
        <f>IF(F9="","",LOOKUP(F9,$W$3:$W$21,$X$3:$X$21))</f>
        <v>Did. Mat. II 3° A</v>
      </c>
      <c r="H9" s="232"/>
      <c r="I9" s="233"/>
      <c r="J9" s="74">
        <v>8</v>
      </c>
      <c r="K9" s="231" t="str">
        <f>IF(J9="","",LOOKUP(J9,$W$3:$W$21,$X$3:$X$21))</f>
        <v>Historia y Prosp. Ed.</v>
      </c>
      <c r="L9" s="232"/>
      <c r="M9" s="233"/>
      <c r="N9" s="29">
        <v>6</v>
      </c>
      <c r="O9" s="231" t="str">
        <f>IF(N9="","",LOOKUP(N9,$W$3:$W$21,$X$3:$X$21))</f>
        <v>Did. C. Naturales II</v>
      </c>
      <c r="P9" s="232"/>
      <c r="Q9" s="233"/>
      <c r="R9" s="29">
        <v>3</v>
      </c>
      <c r="S9" s="231" t="str">
        <f>IF(R9="","",LOOKUP(R9,$W$3:$W$21,$X$3:$X$21))</f>
        <v>Educ. Fis. Escolar</v>
      </c>
      <c r="T9" s="232"/>
      <c r="U9" s="233"/>
      <c r="W9" s="25">
        <v>7</v>
      </c>
      <c r="X9" s="34" t="s">
        <v>380</v>
      </c>
      <c r="Y9" s="34" t="s">
        <v>47</v>
      </c>
      <c r="Z9" s="47" t="s">
        <v>47</v>
      </c>
      <c r="AA9" s="22"/>
    </row>
    <row r="10" spans="1:27" ht="15" customHeight="1">
      <c r="A10" s="54"/>
      <c r="B10" s="228" t="str">
        <f>IF(B9="","",LOOKUP(B9,$W$3:$W$21,$Y$3:$Y$21))</f>
        <v>Vilan Ester</v>
      </c>
      <c r="C10" s="223"/>
      <c r="D10" s="223"/>
      <c r="E10" s="229"/>
      <c r="F10" s="228" t="str">
        <f>IF(G9="","",LOOKUP(F9,$W$3:$W$21,$Y$3:$Y$21))</f>
        <v>Castellon Sabina</v>
      </c>
      <c r="G10" s="223"/>
      <c r="H10" s="223"/>
      <c r="I10" s="229"/>
      <c r="J10" s="395" t="str">
        <f>IF(J9="","",LOOKUP(J9,$W$3:$W$21,$Y$3:$Y$21))</f>
        <v>Urricelqui P.</v>
      </c>
      <c r="K10" s="223"/>
      <c r="L10" s="223"/>
      <c r="M10" s="229"/>
      <c r="N10" s="228" t="str">
        <f>IF(N9="","",LOOKUP(N9,$W$3:$W$21,$Y$3:$Y$21))</f>
        <v>Edelstein Cecilia</v>
      </c>
      <c r="O10" s="223"/>
      <c r="P10" s="223"/>
      <c r="Q10" s="229"/>
      <c r="R10" s="228" t="str">
        <f>IF(R9="","",LOOKUP(R9,$W$3:$W$21,$Y$3:$Y$21))</f>
        <v>Barrios Mariela</v>
      </c>
      <c r="S10" s="223"/>
      <c r="T10" s="223"/>
      <c r="U10" s="229"/>
      <c r="W10" s="25">
        <v>8</v>
      </c>
      <c r="X10" s="34" t="s">
        <v>381</v>
      </c>
      <c r="Y10" s="99" t="s">
        <v>485</v>
      </c>
      <c r="Z10" s="99" t="s">
        <v>133</v>
      </c>
      <c r="AA10" s="22"/>
    </row>
    <row r="11" spans="1:27" ht="15" customHeight="1">
      <c r="A11" s="53">
        <v>1900</v>
      </c>
      <c r="B11" s="224" t="str">
        <f>IF(B9="","",IF(LOOKUP(B9,$W$3:$W$21,$Z$3:$Z$21)="","---",LOOKUP(B9,$W$3:$W$21,$Z$3:$Z$21)))</f>
        <v>Vilan Ester</v>
      </c>
      <c r="C11" s="225"/>
      <c r="D11" s="225"/>
      <c r="E11" s="226"/>
      <c r="F11" s="228" t="str">
        <f>IF(F9="","",IF(LOOKUP(F9,$W$3:$W$21,$Z$3:$Z$21)="","---",LOOKUP(F9,$W$3:$W$21,$Z$3:$Z$21)))</f>
        <v>Castellon Sabina</v>
      </c>
      <c r="G11" s="223"/>
      <c r="H11" s="223"/>
      <c r="I11" s="229"/>
      <c r="J11" s="224" t="str">
        <f>IF(J9="","",IF(LOOKUP(J9,$W$3:$W$21,$Z$3:$Z$21)="","---",LOOKUP(J9,$W$3:$W$21,$Z$3:$Z$21)))</f>
        <v>Saad Soledad</v>
      </c>
      <c r="K11" s="225"/>
      <c r="L11" s="225"/>
      <c r="M11" s="226"/>
      <c r="N11" s="224" t="str">
        <f>IF(N9="","",IF(LOOKUP(N9,$W$3:$W$21,$Z$3:$Z$21)="","---",LOOKUP(N9,$W$3:$W$21,$Z$3:$Z$21)))</f>
        <v>Edelstein Cecilia</v>
      </c>
      <c r="O11" s="225"/>
      <c r="P11" s="225"/>
      <c r="Q11" s="226"/>
      <c r="R11" s="224" t="str">
        <f>IF(R9="","",IF(LOOKUP(R9,$W$3:$W$21,$Z$3:$Z$21)="","---",LOOKUP(R9,$W$3:$W$21,$Z$3:$Z$21)))</f>
        <v>Barrios Mariela</v>
      </c>
      <c r="S11" s="225"/>
      <c r="T11" s="225"/>
      <c r="U11" s="226"/>
      <c r="W11" s="25">
        <v>9</v>
      </c>
      <c r="X11" s="34" t="s">
        <v>382</v>
      </c>
      <c r="Y11" s="34" t="s">
        <v>150</v>
      </c>
      <c r="Z11" s="47" t="s">
        <v>150</v>
      </c>
      <c r="AA11" s="22"/>
    </row>
    <row r="12" spans="1:27" ht="15" customHeight="1">
      <c r="A12" s="53">
        <v>1900</v>
      </c>
      <c r="B12" s="29">
        <v>9</v>
      </c>
      <c r="C12" s="231" t="str">
        <f>IF(B12="","",LOOKUP(B12,$W$3:$W$21,$X$3:$X$21))</f>
        <v>Pol. Leg. Admi. Esc.</v>
      </c>
      <c r="D12" s="232"/>
      <c r="E12" s="233"/>
      <c r="F12" s="29">
        <v>13</v>
      </c>
      <c r="G12" s="231" t="str">
        <f>IF(F12="","",LOOKUP(F12,$W$3:$W$21,$X$3:$X$21))</f>
        <v>Did. Mat. II 3° A</v>
      </c>
      <c r="H12" s="232"/>
      <c r="I12" s="233"/>
      <c r="J12" s="74">
        <v>8</v>
      </c>
      <c r="K12" s="231" t="str">
        <f>IF(J12="","",LOOKUP(J12,$W$3:$W$21,$X$3:$X$21))</f>
        <v>Historia y Prosp. Ed.</v>
      </c>
      <c r="L12" s="232"/>
      <c r="M12" s="233"/>
      <c r="N12" s="29"/>
      <c r="O12" s="231" t="str">
        <f>IF(N12="","",LOOKUP(N12,$W$3:$W$21,$X$3:$X$21))</f>
        <v/>
      </c>
      <c r="P12" s="232"/>
      <c r="Q12" s="233"/>
      <c r="R12" s="29">
        <v>3</v>
      </c>
      <c r="S12" s="231" t="str">
        <f>IF(R12="","",LOOKUP(R12,$W$3:$W$21,$X$3:$X$21))</f>
        <v>Educ. Fis. Escolar</v>
      </c>
      <c r="T12" s="232"/>
      <c r="U12" s="233"/>
      <c r="W12" s="25">
        <v>10</v>
      </c>
      <c r="X12" s="34" t="s">
        <v>383</v>
      </c>
      <c r="Y12" s="34" t="s">
        <v>102</v>
      </c>
      <c r="Z12" s="34" t="s">
        <v>102</v>
      </c>
      <c r="AA12" s="22"/>
    </row>
    <row r="13" spans="1:27" ht="15" customHeight="1">
      <c r="A13" s="53"/>
      <c r="B13" s="228" t="str">
        <f>IF(B12="","",LOOKUP(B12,$W$3:$W$21,$Y$3:$Y$21))</f>
        <v>Vilan Ester</v>
      </c>
      <c r="C13" s="223"/>
      <c r="D13" s="223"/>
      <c r="E13" s="229"/>
      <c r="F13" s="228" t="str">
        <f>IF(F12="","",LOOKUP(F12,$W$3:$W$21,$Y$3:$Y$21))</f>
        <v>Castellon Sabina</v>
      </c>
      <c r="G13" s="223"/>
      <c r="H13" s="223"/>
      <c r="I13" s="229"/>
      <c r="J13" s="395" t="str">
        <f>IF(J12="","",LOOKUP(J12,$W$3:$W$21,$Y$3:$Y$21))</f>
        <v>Urricelqui P.</v>
      </c>
      <c r="K13" s="223"/>
      <c r="L13" s="223"/>
      <c r="M13" s="229"/>
      <c r="N13" s="228" t="str">
        <f>IF(N12="","",LOOKUP(N12,$W$3:$W$21,$Y$3:$Y$21))</f>
        <v/>
      </c>
      <c r="O13" s="223"/>
      <c r="P13" s="223"/>
      <c r="Q13" s="229"/>
      <c r="R13" s="228" t="str">
        <f>IF(R12="","",LOOKUP(R12,$W$3:$W$21,$Y$3:$Y$21))</f>
        <v>Barrios Mariela</v>
      </c>
      <c r="S13" s="223"/>
      <c r="T13" s="223"/>
      <c r="U13" s="229"/>
      <c r="W13" s="32">
        <v>11</v>
      </c>
      <c r="X13" s="34" t="s">
        <v>384</v>
      </c>
      <c r="Y13" s="34" t="s">
        <v>22</v>
      </c>
      <c r="Z13" s="34" t="s">
        <v>150</v>
      </c>
      <c r="AA13" s="22"/>
    </row>
    <row r="14" spans="1:27" ht="15" customHeight="1">
      <c r="A14" s="53">
        <v>2000</v>
      </c>
      <c r="B14" s="224" t="str">
        <f>IF(B12="","",IF(LOOKUP(B12,$W$3:$W$21,$Z$3:$Z$21)="","---",LOOKUP(B12,$W$3:$W$21,$Z$3:$Z$21)))</f>
        <v>Vilan Ester</v>
      </c>
      <c r="C14" s="225"/>
      <c r="D14" s="225"/>
      <c r="E14" s="226"/>
      <c r="F14" s="228" t="str">
        <f>IF(F12="","",IF(LOOKUP(F12,$W$3:$W$21,$Z$3:$Z$21)="","---",LOOKUP(F12,$W$3:$W$21,$Z$3:$Z$21)))</f>
        <v>Castellon Sabina</v>
      </c>
      <c r="G14" s="223"/>
      <c r="H14" s="223"/>
      <c r="I14" s="229"/>
      <c r="J14" s="224" t="str">
        <f>IF(J12="","",IF(LOOKUP(J12,$W$3:$W$21,$Z$3:$Z$21)="","---",LOOKUP(J12,$W$3:$W$21,$Z$3:$Z$21)))</f>
        <v>Saad Soledad</v>
      </c>
      <c r="K14" s="225"/>
      <c r="L14" s="225"/>
      <c r="M14" s="226"/>
      <c r="N14" s="224" t="str">
        <f>IF(N12="","",IF(LOOKUP(N12,$W$3:$W$21,$Z$3:$Z$21)="","---",LOOKUP(N12,$W$3:$W$21,$Z$3:$Z$21)))</f>
        <v/>
      </c>
      <c r="O14" s="225"/>
      <c r="P14" s="225"/>
      <c r="Q14" s="226"/>
      <c r="R14" s="224" t="str">
        <f>IF(R12="","",IF(LOOKUP(R12,$W$3:$W$21,$Z$3:$Z$21)="","---",LOOKUP(R12,$W$3:$W$21,$Z$3:$Z$21)))</f>
        <v>Barrios Mariela</v>
      </c>
      <c r="S14" s="225"/>
      <c r="T14" s="225"/>
      <c r="U14" s="226"/>
      <c r="W14" s="32">
        <v>12</v>
      </c>
      <c r="X14" s="34" t="s">
        <v>385</v>
      </c>
      <c r="Y14" s="34" t="s">
        <v>150</v>
      </c>
      <c r="Z14" s="47" t="s">
        <v>150</v>
      </c>
      <c r="AA14" s="22"/>
    </row>
    <row r="15" spans="1:27" ht="15" customHeight="1">
      <c r="A15" s="53">
        <v>2010</v>
      </c>
      <c r="B15" s="29">
        <v>4</v>
      </c>
      <c r="C15" s="231" t="str">
        <f>IF(B15="","",LOOKUP(B15,$W$3:$W$21,$X$3:$X$21))</f>
        <v>D. Práct. LyL. II</v>
      </c>
      <c r="D15" s="232"/>
      <c r="E15" s="233"/>
      <c r="F15" s="29">
        <v>5</v>
      </c>
      <c r="G15" s="231" t="str">
        <f>IF(F15="","",LOOKUP(F15,$W$3:$W$21,$X$3:$X$21))</f>
        <v>Did. C. Sociales II</v>
      </c>
      <c r="H15" s="232"/>
      <c r="I15" s="233"/>
      <c r="J15" s="29">
        <v>10</v>
      </c>
      <c r="K15" s="231" t="str">
        <f>IF(J15="","",LOOKUP(J15,$W$3:$W$21,$X$3:$X$21))</f>
        <v>TFO III</v>
      </c>
      <c r="L15" s="232"/>
      <c r="M15" s="233"/>
      <c r="N15" s="128"/>
      <c r="O15" s="374" t="str">
        <f>IF(N15="","",LOOKUP(N15,$W$3:$W$21,$X$3:$X$21))</f>
        <v/>
      </c>
      <c r="P15" s="329"/>
      <c r="Q15" s="330"/>
      <c r="R15" s="29">
        <v>2</v>
      </c>
      <c r="S15" s="231" t="str">
        <f>IF(R15="","",LOOKUP(R15,$W$3:$W$21,$X$3:$X$21))</f>
        <v>Medios Audiov. TIC´s</v>
      </c>
      <c r="T15" s="232"/>
      <c r="U15" s="233"/>
      <c r="W15" s="32">
        <v>13</v>
      </c>
      <c r="X15" s="34" t="s">
        <v>386</v>
      </c>
      <c r="Y15" s="99" t="s">
        <v>47</v>
      </c>
      <c r="Z15" s="99" t="s">
        <v>47</v>
      </c>
      <c r="AA15" s="22"/>
    </row>
    <row r="16" spans="1:27" ht="15" customHeight="1">
      <c r="A16" s="54"/>
      <c r="B16" s="228" t="str">
        <f>IF(B15="","",LOOKUP(B15,$W$3:$W$21,$Y$3:$Y$21))</f>
        <v>Bustos Karina</v>
      </c>
      <c r="C16" s="223"/>
      <c r="D16" s="223"/>
      <c r="E16" s="229"/>
      <c r="F16" s="228" t="str">
        <f>IF(F15="","",LOOKUP(F15,$W$3:$W$21,$Y$3:$Y$21))</f>
        <v>Requiere Marisa</v>
      </c>
      <c r="G16" s="223"/>
      <c r="H16" s="223"/>
      <c r="I16" s="229"/>
      <c r="J16" s="228" t="str">
        <f>IF(J15="","",LOOKUP(J15,$W$3:$W$21,$Y$3:$Y$21))</f>
        <v>Iacoponi Isabel</v>
      </c>
      <c r="K16" s="223"/>
      <c r="L16" s="223"/>
      <c r="M16" s="229"/>
      <c r="N16" s="378" t="str">
        <f>IF(N15="","",LOOKUP(N15,$W$3:$W$21,$Y$3:$Y$21))</f>
        <v/>
      </c>
      <c r="O16" s="325"/>
      <c r="P16" s="325"/>
      <c r="Q16" s="326"/>
      <c r="R16" s="228" t="str">
        <f>IF(R15="","",LOOKUP(R15,$W$3:$W$21,$Y$3:$Y$21))</f>
        <v>Sibolich Amanda</v>
      </c>
      <c r="S16" s="223"/>
      <c r="T16" s="223"/>
      <c r="U16" s="229"/>
      <c r="W16" s="32"/>
      <c r="X16" s="34"/>
      <c r="Y16" s="34"/>
      <c r="Z16" s="34"/>
      <c r="AA16" s="22"/>
    </row>
    <row r="17" spans="1:27" ht="15" customHeight="1">
      <c r="A17" s="53">
        <v>2110</v>
      </c>
      <c r="B17" s="224" t="str">
        <f>IF(B15="","",IF(LOOKUP(B15,$W$3:$W$21,$Z$3:$Z$21)="","---",LOOKUP(B15,$W$3:$W$21,$Z$3:$Z$21)))</f>
        <v>Bustos Karina</v>
      </c>
      <c r="C17" s="225"/>
      <c r="D17" s="225"/>
      <c r="E17" s="226"/>
      <c r="F17" s="224" t="str">
        <f>IF(F15="","",IF(LOOKUP(F15,$W$3:$W$21,$Z$3:$Z$21)="","---",LOOKUP(F15,$W$3:$W$21,$Z$3:$Z$21)))</f>
        <v>Tartaglia M Teresa</v>
      </c>
      <c r="G17" s="225"/>
      <c r="H17" s="225"/>
      <c r="I17" s="226"/>
      <c r="J17" s="224" t="str">
        <f>IF(J15="","",IF(LOOKUP(J15,$W$3:$W$21,$Z$3:$Z$21)="","---",LOOKUP(J15,$W$3:$W$21,$Z$3:$Z$21)))</f>
        <v>Iacoponi Isabel</v>
      </c>
      <c r="K17" s="225"/>
      <c r="L17" s="225"/>
      <c r="M17" s="226"/>
      <c r="N17" s="370" t="str">
        <f>IF(N15="","",IF(LOOKUP(N15,$W$3:$W$21,$Z$3:$Z$21)="","---",LOOKUP(N15,$W$3:$W$21,$Z$3:$Z$21)))</f>
        <v/>
      </c>
      <c r="O17" s="320"/>
      <c r="P17" s="320"/>
      <c r="Q17" s="321"/>
      <c r="R17" s="224" t="str">
        <f>IF(R15="","",IF(LOOKUP(R15,$W$3:$W$21,$Z$3:$Z$21)="","---",LOOKUP(R15,$W$3:$W$21,$Z$3:$Z$21)))</f>
        <v>Goenaga M Jose</v>
      </c>
      <c r="S17" s="225"/>
      <c r="T17" s="225"/>
      <c r="U17" s="226"/>
      <c r="W17" s="25"/>
      <c r="X17" s="35"/>
      <c r="Y17" s="34"/>
      <c r="Z17" s="34"/>
      <c r="AA17" s="22"/>
    </row>
    <row r="18" spans="1:27" ht="17.25" customHeight="1">
      <c r="A18" s="53">
        <v>2110</v>
      </c>
      <c r="B18" s="29">
        <v>4</v>
      </c>
      <c r="C18" s="231" t="str">
        <f>IF(B18="","",LOOKUP(B18,$W$3:$W$21,$X$3:$X$21))</f>
        <v>D. Práct. LyL. II</v>
      </c>
      <c r="D18" s="232"/>
      <c r="E18" s="233"/>
      <c r="F18" s="29">
        <v>5</v>
      </c>
      <c r="G18" s="231" t="str">
        <f>IF(F18="","",LOOKUP(F18,$W$3:$W$21,$X$3:$X$21))</f>
        <v>Did. C. Sociales II</v>
      </c>
      <c r="H18" s="232"/>
      <c r="I18" s="233"/>
      <c r="J18" s="29">
        <v>1</v>
      </c>
      <c r="K18" s="231" t="str">
        <f>IF(J18="","",LOOKUP(J18,$W$3:$W$21,$X$3:$X$21))</f>
        <v>Conf. Cult. Sujeto.</v>
      </c>
      <c r="L18" s="232"/>
      <c r="M18" s="233"/>
      <c r="N18" s="128"/>
      <c r="O18" s="374" t="str">
        <f>IF(N18="","",LOOKUP(N18,$W$3:$W$21,$X$3:$X$21))</f>
        <v/>
      </c>
      <c r="P18" s="329"/>
      <c r="Q18" s="330"/>
      <c r="R18" s="31"/>
      <c r="S18" s="231" t="str">
        <f>IF(R18="","",LOOKUP(R18,$W$3:$W$21,$X$3:$X$21))</f>
        <v/>
      </c>
      <c r="T18" s="232"/>
      <c r="U18" s="233"/>
      <c r="W18" s="25"/>
      <c r="X18" s="35"/>
      <c r="Y18" s="34"/>
      <c r="Z18" s="34"/>
      <c r="AA18" s="22"/>
    </row>
    <row r="19" spans="1:27" ht="15" customHeight="1">
      <c r="A19" s="54"/>
      <c r="B19" s="228" t="str">
        <f>IF(B18="","",LOOKUP(B18,$W$3:$W$21,$Y$3:$Y$21))</f>
        <v>Bustos Karina</v>
      </c>
      <c r="C19" s="223"/>
      <c r="D19" s="223"/>
      <c r="E19" s="229"/>
      <c r="F19" s="228" t="str">
        <f>IF(F18="","",LOOKUP(F18,$W$3:$W$21,$Y$3:$Y$21))</f>
        <v>Requiere Marisa</v>
      </c>
      <c r="G19" s="223"/>
      <c r="H19" s="223"/>
      <c r="I19" s="229"/>
      <c r="J19" s="228" t="str">
        <f>IF(J18="","",LOOKUP(J18,$W$3:$W$21,$Y$3:$Y$21))</f>
        <v>Dawidiuk Luciano</v>
      </c>
      <c r="K19" s="223"/>
      <c r="L19" s="223"/>
      <c r="M19" s="229"/>
      <c r="N19" s="378" t="str">
        <f>IF(N18="","",LOOKUP(N18,$W$3:$W$21,$Y$3:$Y$21))</f>
        <v/>
      </c>
      <c r="O19" s="325"/>
      <c r="P19" s="325"/>
      <c r="Q19" s="326"/>
      <c r="R19" s="228" t="str">
        <f>IF(R18="","",LOOKUP(R18,$W$3:$W$21,$Y$3:$Y$21))</f>
        <v/>
      </c>
      <c r="S19" s="223"/>
      <c r="T19" s="223"/>
      <c r="U19" s="229"/>
      <c r="W19" s="25"/>
      <c r="X19" s="46"/>
      <c r="Y19" s="47"/>
      <c r="Z19" s="47"/>
      <c r="AA19" s="22"/>
    </row>
    <row r="20" spans="1:27" ht="15" customHeight="1">
      <c r="A20" s="53">
        <v>2210</v>
      </c>
      <c r="B20" s="224" t="str">
        <f>IF(B18="","",IF(LOOKUP(B18,$W$3:$W$21,$Z$3:$Z$21)="","---",LOOKUP(B18,$W$3:$W$21,$Z$3:$Z$21)))</f>
        <v>Bustos Karina</v>
      </c>
      <c r="C20" s="225"/>
      <c r="D20" s="225"/>
      <c r="E20" s="226"/>
      <c r="F20" s="224" t="str">
        <f>IF(F18="","",IF(LOOKUP(F18,$W$3:$W$21,$Z$3:$Z$21)="","---",LOOKUP(F18,$W$3:$W$21,$Z$3:$Z$21)))</f>
        <v>Tartaglia M Teresa</v>
      </c>
      <c r="G20" s="225"/>
      <c r="H20" s="225"/>
      <c r="I20" s="226"/>
      <c r="J20" s="224" t="str">
        <f>IF(J18="","",IF(LOOKUP(J18,$W$3:$W$21,$Z$3:$Z$21)="","---",LOOKUP(J18,$W$3:$W$21,$Z$3:$Z$21)))</f>
        <v>Dawidiuk Luciano</v>
      </c>
      <c r="K20" s="225"/>
      <c r="L20" s="225"/>
      <c r="M20" s="226"/>
      <c r="N20" s="370" t="str">
        <f>IF(N18="","",IF(LOOKUP(N18,$W$3:$W$21,$Z$3:$Z$21)="","---",LOOKUP(N18,$W$3:$W$21,$Z$3:$Z$21)))</f>
        <v/>
      </c>
      <c r="O20" s="320"/>
      <c r="P20" s="320"/>
      <c r="Q20" s="321"/>
      <c r="R20" s="224" t="str">
        <f>IF(R18="","",IF(LOOKUP(R18,$W$3:$W$21,$Z$3:$Z$21)="","---",LOOKUP(R18,$W$3:$W$21,$Z$3:$Z$21)))</f>
        <v/>
      </c>
      <c r="S20" s="225"/>
      <c r="T20" s="225"/>
      <c r="U20" s="226"/>
      <c r="W20" s="25"/>
      <c r="X20" s="46"/>
      <c r="Y20" s="47"/>
      <c r="Z20" s="47"/>
      <c r="AA20" s="22"/>
    </row>
    <row r="21" spans="1:27" ht="15" customHeight="1">
      <c r="B21" s="48"/>
      <c r="C21" s="48"/>
      <c r="D21" s="48"/>
      <c r="E21" s="49"/>
      <c r="F21" s="49"/>
      <c r="G21" s="49"/>
      <c r="H21" s="49"/>
      <c r="I21" s="49"/>
      <c r="J21" s="49"/>
      <c r="K21" s="49"/>
      <c r="L21" s="49"/>
      <c r="M21" s="49"/>
      <c r="N21" s="49"/>
      <c r="O21" s="49"/>
      <c r="P21" s="49"/>
      <c r="Q21" s="50"/>
      <c r="R21" s="50"/>
      <c r="S21" s="50"/>
      <c r="T21" s="50"/>
      <c r="U21" s="50"/>
      <c r="W21" s="25"/>
      <c r="X21" s="46"/>
      <c r="Y21" s="47"/>
      <c r="Z21" s="47"/>
      <c r="AA21" s="22"/>
    </row>
    <row r="22" spans="1:27" ht="12.75" customHeight="1"/>
    <row r="23" spans="1:27" ht="12.75" customHeight="1"/>
    <row r="24" spans="1:27" ht="12.75" customHeight="1"/>
    <row r="25" spans="1:27" ht="12.75" customHeight="1"/>
    <row r="26" spans="1:27" ht="12.75" customHeight="1"/>
    <row r="27" spans="1:27" ht="12.75" customHeight="1"/>
    <row r="28" spans="1:27" ht="12.75" customHeight="1"/>
    <row r="29" spans="1:27" ht="12.75" customHeight="1"/>
    <row r="30" spans="1:27" ht="12.75" customHeight="1"/>
    <row r="31" spans="1:27" ht="12.75" customHeight="1"/>
    <row r="32" spans="1:27"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row r="186" ht="12.75"/>
    <row r="187" ht="12.75"/>
    <row r="188" ht="12.75"/>
    <row r="189" ht="12.75"/>
    <row r="190" ht="12.75"/>
    <row r="191" ht="12.75"/>
    <row r="192" ht="12.75"/>
    <row r="193" ht="12.75"/>
    <row r="194" ht="12.75"/>
    <row r="195" ht="12.75"/>
    <row r="196" ht="12.75"/>
    <row r="197" ht="12.75"/>
    <row r="198" ht="12.75"/>
    <row r="199" ht="12.75"/>
    <row r="200" ht="12.75"/>
    <row r="201" ht="12.75"/>
    <row r="202" ht="12.75"/>
    <row r="203" ht="12.75"/>
    <row r="204" ht="12.75"/>
    <row r="205" ht="12.75"/>
    <row r="206" ht="12.75"/>
    <row r="207" ht="12.75"/>
    <row r="208" ht="12.75"/>
    <row r="209" ht="12.75"/>
    <row r="210" ht="12.75"/>
    <row r="211" ht="12.75"/>
    <row r="212" ht="12.75"/>
    <row r="213" ht="12.75"/>
    <row r="214" ht="12.75"/>
    <row r="215" ht="12.75"/>
    <row r="216" ht="12.75"/>
    <row r="217" ht="12.75"/>
    <row r="218" ht="12.75"/>
    <row r="219" ht="12.75"/>
    <row r="220" ht="12.75"/>
    <row r="221" ht="12.75"/>
    <row r="222" ht="12.75"/>
    <row r="223" ht="12.75"/>
    <row r="224" ht="12.75"/>
    <row r="225" ht="12.75"/>
    <row r="226" ht="12.75"/>
    <row r="227" ht="12.75"/>
    <row r="228" ht="12.75"/>
    <row r="229" ht="12.75"/>
    <row r="230" ht="12.75"/>
    <row r="231" ht="12.75"/>
    <row r="232" ht="12.75"/>
    <row r="233" ht="12.75"/>
    <row r="234" ht="12.75"/>
    <row r="235" ht="12.75"/>
    <row r="236" ht="12.75"/>
    <row r="237" ht="12.75"/>
    <row r="238" ht="12.75"/>
    <row r="239" ht="12.75"/>
    <row r="240" ht="12.75"/>
    <row r="241" ht="12.75"/>
    <row r="242" ht="12.75"/>
    <row r="243" ht="12.75"/>
    <row r="244" ht="12.75"/>
    <row r="245" ht="12.75"/>
    <row r="246" ht="12.75"/>
    <row r="247" ht="12.75"/>
    <row r="248" ht="12.75"/>
    <row r="249" ht="12.75"/>
    <row r="250" ht="12.75"/>
    <row r="251" ht="12.75"/>
    <row r="252" ht="12.75"/>
    <row r="253" ht="12.75"/>
    <row r="254" ht="12.75"/>
    <row r="255" ht="12.75"/>
    <row r="256" ht="12.75"/>
    <row r="257" ht="12.75"/>
    <row r="258" ht="12.75"/>
    <row r="259" ht="12.75"/>
    <row r="260" ht="12.75"/>
    <row r="261" ht="12.75"/>
    <row r="262" ht="12.75"/>
    <row r="263" ht="12.75"/>
    <row r="264" ht="12.75"/>
    <row r="265" ht="12.75"/>
    <row r="266" ht="12.75"/>
    <row r="267" ht="12.75"/>
    <row r="268" ht="12.75"/>
    <row r="269" ht="12.75"/>
    <row r="270" ht="12.75"/>
    <row r="271" ht="12.75"/>
    <row r="272" ht="12.75"/>
    <row r="273" ht="12.75"/>
    <row r="274" ht="12.75"/>
    <row r="275" ht="12.75"/>
    <row r="276" ht="12.75"/>
    <row r="277" ht="12.75"/>
    <row r="278" ht="12.75"/>
    <row r="279" ht="12.75"/>
    <row r="280" ht="12.75"/>
    <row r="281" ht="12.75"/>
    <row r="282" ht="12.75"/>
    <row r="283" ht="12.75"/>
    <row r="284" ht="12.75"/>
    <row r="285" ht="12.75"/>
    <row r="286" ht="12.75"/>
    <row r="287" ht="12.75"/>
    <row r="288" ht="12.75"/>
    <row r="289" ht="12.75"/>
    <row r="290" ht="12.75"/>
    <row r="291" ht="12.75"/>
    <row r="292" ht="12.75"/>
    <row r="293" ht="12.75"/>
    <row r="294" ht="12.75"/>
    <row r="295" ht="12.75"/>
    <row r="296" ht="12.75"/>
    <row r="297" ht="12.75"/>
    <row r="298" ht="12.75"/>
    <row r="299" ht="12.75"/>
    <row r="300" ht="12.75"/>
    <row r="301" ht="12.75"/>
    <row r="302" ht="12.75"/>
    <row r="303" ht="12.75"/>
    <row r="304" ht="12.75"/>
    <row r="305" ht="12.75"/>
    <row r="306" ht="12.75"/>
    <row r="307" ht="12.75"/>
    <row r="308" ht="12.75"/>
    <row r="309" ht="12.75"/>
    <row r="310" ht="12.75"/>
    <row r="311" ht="12.75"/>
    <row r="312" ht="12.75"/>
    <row r="313" ht="12.75"/>
    <row r="314" ht="12.75"/>
    <row r="315" ht="12.75"/>
    <row r="316" ht="12.75"/>
    <row r="317" ht="12.75"/>
    <row r="318" ht="12.75"/>
    <row r="319" ht="12.75"/>
    <row r="320" ht="12.75"/>
    <row r="321" ht="12.75"/>
    <row r="322" ht="12.75"/>
    <row r="323" ht="12.75"/>
    <row r="324" ht="12.75"/>
    <row r="325" ht="12.75"/>
    <row r="326" ht="12.75"/>
    <row r="327" ht="12.75"/>
    <row r="328" ht="12.75"/>
    <row r="329" ht="12.75"/>
    <row r="330" ht="12.75"/>
    <row r="331" ht="12.75"/>
    <row r="332" ht="12.75"/>
    <row r="333" ht="12.75"/>
    <row r="334" ht="12.75"/>
    <row r="335" ht="12.75"/>
    <row r="336" ht="12.75"/>
    <row r="337" ht="12.75"/>
    <row r="338" ht="12.75"/>
    <row r="339" ht="12.75"/>
    <row r="340" ht="12.75"/>
    <row r="341" ht="12.75"/>
    <row r="342" ht="12.75"/>
    <row r="343" ht="12.75"/>
    <row r="344" ht="12.75"/>
    <row r="345" ht="12.75"/>
    <row r="346" ht="12.75"/>
    <row r="347" ht="12.75"/>
    <row r="348" ht="12.75"/>
    <row r="349" ht="12.75"/>
    <row r="350" ht="12.75"/>
    <row r="351" ht="12.75"/>
    <row r="352" ht="12.75"/>
    <row r="353" ht="12.75"/>
    <row r="354" ht="12.75"/>
    <row r="355" ht="12.75"/>
    <row r="356" ht="12.75"/>
    <row r="357" ht="12.75"/>
    <row r="358" ht="12.75"/>
    <row r="359" ht="12.75"/>
    <row r="360" ht="12.75"/>
    <row r="361" ht="12.75"/>
    <row r="362" ht="12.75"/>
    <row r="363" ht="12.75"/>
    <row r="364" ht="12.75"/>
    <row r="365" ht="12.75"/>
    <row r="366" ht="12.75"/>
    <row r="367" ht="12.75"/>
    <row r="368" ht="12.75"/>
    <row r="369" ht="12.75"/>
    <row r="370" ht="12.75"/>
    <row r="371" ht="12.75"/>
    <row r="372" ht="12.75"/>
    <row r="373" ht="12.75"/>
    <row r="374" ht="12.75"/>
    <row r="375" ht="12.75"/>
    <row r="376" ht="12.75"/>
    <row r="377" ht="12.75"/>
    <row r="378" ht="12.75"/>
    <row r="379" ht="12.75"/>
    <row r="380" ht="12.75"/>
    <row r="381" ht="12.75"/>
    <row r="382" ht="12.75"/>
    <row r="383" ht="12.75"/>
    <row r="384" ht="12.75"/>
    <row r="385" ht="12.75"/>
    <row r="386" ht="12.75"/>
    <row r="387" ht="12.75"/>
    <row r="388" ht="12.75"/>
    <row r="389" ht="12.75"/>
    <row r="390" ht="12.75"/>
    <row r="391" ht="12.75"/>
    <row r="392" ht="12.75"/>
    <row r="393" ht="12.75"/>
    <row r="394" ht="12.75"/>
    <row r="395" ht="12.75"/>
    <row r="396" ht="12.75"/>
    <row r="397" ht="12.75"/>
    <row r="398" ht="12.75"/>
    <row r="399" ht="12.75"/>
    <row r="400" ht="12.75"/>
    <row r="401" ht="12.75"/>
    <row r="402" ht="12.75"/>
    <row r="403" ht="12.75"/>
    <row r="404" ht="12.75"/>
    <row r="405" ht="12.75"/>
    <row r="406" ht="12.75"/>
    <row r="407" ht="12.75"/>
    <row r="408" ht="12.75"/>
    <row r="409" ht="12.75"/>
    <row r="410" ht="12.75"/>
    <row r="411" ht="12.75"/>
    <row r="412" ht="12.75"/>
    <row r="413" ht="12.75"/>
    <row r="414" ht="12.75"/>
    <row r="415" ht="12.75"/>
    <row r="416" ht="12.75"/>
    <row r="417" ht="12.75"/>
    <row r="418" ht="12.75"/>
    <row r="419" ht="12.75"/>
    <row r="420" ht="12.75"/>
    <row r="421" ht="12.75"/>
    <row r="422" ht="12.75"/>
    <row r="423" ht="12.75"/>
    <row r="424" ht="12.75"/>
    <row r="425" ht="12.75"/>
    <row r="426" ht="12.75"/>
    <row r="427" ht="12.75"/>
    <row r="428" ht="12.75"/>
    <row r="429" ht="12.75"/>
    <row r="430" ht="12.75"/>
    <row r="431" ht="12.75"/>
    <row r="432" ht="12.75"/>
    <row r="433" ht="12.75"/>
    <row r="434" ht="12.75"/>
    <row r="435" ht="12.75"/>
    <row r="436" ht="12.75"/>
    <row r="437" ht="12.75"/>
    <row r="438" ht="12.75"/>
    <row r="439" ht="12.75"/>
    <row r="440" ht="12.75"/>
    <row r="441" ht="12.75"/>
    <row r="442" ht="12.75"/>
    <row r="443" ht="12.75"/>
    <row r="444" ht="12.75"/>
    <row r="445" ht="12.75"/>
    <row r="446" ht="12.75"/>
    <row r="447" ht="12.75"/>
    <row r="448" ht="12.75"/>
    <row r="449" ht="12.75"/>
    <row r="450" ht="12.75"/>
    <row r="451" ht="12.75"/>
    <row r="452" ht="12.75"/>
    <row r="453" ht="12.75"/>
    <row r="454" ht="12.75"/>
    <row r="455" ht="12.75"/>
    <row r="456" ht="12.75"/>
    <row r="457" ht="12.75"/>
    <row r="458" ht="12.75"/>
    <row r="459" ht="12.75"/>
    <row r="460" ht="12.75"/>
    <row r="461" ht="12.75"/>
    <row r="462" ht="12.75"/>
    <row r="463" ht="12.75"/>
    <row r="464" ht="12.75"/>
    <row r="465" ht="12.75"/>
    <row r="466" ht="12.75"/>
    <row r="467" ht="12.75"/>
    <row r="468" ht="12.75"/>
    <row r="469" ht="12.75"/>
    <row r="470" ht="12.75"/>
    <row r="471" ht="12.75"/>
    <row r="472" ht="12.75"/>
    <row r="473" ht="12.75"/>
    <row r="474" ht="12.75"/>
    <row r="475" ht="12.75"/>
    <row r="476" ht="12.75"/>
    <row r="477" ht="12.75"/>
    <row r="478" ht="12.75"/>
    <row r="479" ht="12.75"/>
    <row r="480" ht="12.75"/>
    <row r="481" ht="12.75"/>
    <row r="482" ht="12.75"/>
    <row r="483" ht="12.75"/>
    <row r="484" ht="12.75"/>
    <row r="485" ht="12.75"/>
    <row r="486" ht="12.75"/>
    <row r="487" ht="12.75"/>
    <row r="488" ht="12.75"/>
    <row r="489" ht="12.75"/>
    <row r="490" ht="12.75"/>
    <row r="491" ht="12.75"/>
    <row r="492" ht="12.75"/>
    <row r="493" ht="12.75"/>
    <row r="494" ht="12.75"/>
    <row r="495" ht="12.75"/>
    <row r="496" ht="12.75"/>
    <row r="497" ht="12.75"/>
    <row r="498" ht="12.75"/>
    <row r="499" ht="12.75"/>
    <row r="500" ht="12.75"/>
    <row r="501" ht="12.75"/>
    <row r="502" ht="12.75"/>
    <row r="503" ht="12.75"/>
    <row r="504" ht="12.75"/>
    <row r="505" ht="12.75"/>
    <row r="506" ht="12.75"/>
    <row r="507" ht="12.75"/>
    <row r="508" ht="12.75"/>
    <row r="509" ht="12.75"/>
    <row r="510" ht="12.75"/>
    <row r="511" ht="12.75"/>
    <row r="512" ht="12.75"/>
    <row r="513" ht="12.75"/>
    <row r="514" ht="12.75"/>
    <row r="515" ht="12.75"/>
    <row r="516" ht="12.75"/>
    <row r="517" ht="12.75"/>
    <row r="518" ht="12.75"/>
    <row r="519" ht="12.75"/>
    <row r="520" ht="12.75"/>
    <row r="521" ht="12.75"/>
    <row r="522" ht="12.75"/>
    <row r="523" ht="12.75"/>
    <row r="524" ht="12.75"/>
    <row r="525" ht="12.75"/>
    <row r="526" ht="12.75"/>
    <row r="527" ht="12.75"/>
    <row r="528" ht="12.75"/>
    <row r="529" ht="12.75"/>
    <row r="530" ht="12.75"/>
    <row r="531" ht="12.75"/>
    <row r="532" ht="12.75"/>
    <row r="533" ht="12.75"/>
    <row r="534" ht="12.75"/>
    <row r="535" ht="12.75"/>
    <row r="536" ht="12.75"/>
    <row r="537" ht="12.75"/>
    <row r="538" ht="12.75"/>
    <row r="539" ht="12.75"/>
    <row r="540" ht="12.75"/>
    <row r="541" ht="12.75"/>
    <row r="542" ht="12.75"/>
    <row r="543" ht="12.75"/>
    <row r="544" ht="12.75"/>
    <row r="545" ht="12.75"/>
    <row r="546" ht="12.75"/>
    <row r="547" ht="12.75"/>
    <row r="548" ht="12.75"/>
    <row r="549" ht="12.75"/>
    <row r="550" ht="12.75"/>
    <row r="551" ht="12.75"/>
    <row r="552" ht="12.75"/>
    <row r="553" ht="12.75"/>
    <row r="554" ht="12.75"/>
    <row r="555" ht="12.75"/>
    <row r="556" ht="12.75"/>
    <row r="557" ht="12.75"/>
    <row r="558" ht="12.75"/>
    <row r="559" ht="12.75"/>
    <row r="560" ht="12.75"/>
    <row r="561" ht="12.75"/>
    <row r="562" ht="12.75"/>
    <row r="563" ht="12.75"/>
    <row r="564" ht="12.75"/>
    <row r="565" ht="12.75"/>
    <row r="566" ht="12.75"/>
    <row r="567" ht="12.75"/>
    <row r="568" ht="12.75"/>
    <row r="569" ht="12.75"/>
    <row r="570" ht="12.75"/>
    <row r="571" ht="12.75"/>
    <row r="572" ht="12.75"/>
    <row r="573" ht="12.75"/>
    <row r="574" ht="12.75"/>
    <row r="575" ht="12.75"/>
    <row r="576" ht="12.75"/>
    <row r="577" ht="12.75"/>
    <row r="578" ht="12.75"/>
    <row r="579" ht="12.75"/>
    <row r="580" ht="12.75"/>
    <row r="581" ht="12.75"/>
    <row r="582" ht="12.75"/>
    <row r="583" ht="12.75"/>
    <row r="584" ht="12.75"/>
    <row r="585" ht="12.75"/>
    <row r="586" ht="12.75"/>
    <row r="587" ht="12.75"/>
    <row r="588" ht="12.75"/>
    <row r="589" ht="12.75"/>
    <row r="590" ht="12.75"/>
    <row r="591" ht="12.75"/>
    <row r="592" ht="12.75"/>
    <row r="593" ht="12.75"/>
    <row r="594" ht="12.75"/>
    <row r="595" ht="12.75"/>
    <row r="596" ht="12.75"/>
    <row r="597" ht="12.75"/>
    <row r="598" ht="12.75"/>
    <row r="599" ht="12.75"/>
    <row r="600" ht="12.75"/>
    <row r="601" ht="12.75"/>
    <row r="602" ht="12.75"/>
    <row r="603" ht="12.75"/>
    <row r="604" ht="12.75"/>
    <row r="605" ht="12.75"/>
    <row r="606" ht="12.75"/>
    <row r="607" ht="12.75"/>
    <row r="608" ht="12.75"/>
    <row r="609" ht="12.75"/>
    <row r="610" ht="12.75"/>
    <row r="611" ht="12.75"/>
    <row r="612" ht="12.75"/>
    <row r="613" ht="12.75"/>
    <row r="614" ht="12.75"/>
    <row r="615" ht="12.75"/>
    <row r="616" ht="12.75"/>
    <row r="617" ht="12.75"/>
    <row r="618" ht="12.75"/>
    <row r="619" ht="12.75"/>
    <row r="620" ht="12.75"/>
    <row r="621" ht="12.75"/>
    <row r="622" ht="12.75"/>
    <row r="623" ht="12.75"/>
    <row r="624" ht="12.75"/>
    <row r="625" ht="12.75"/>
    <row r="626" ht="12.75"/>
    <row r="627" ht="12.75"/>
    <row r="628" ht="12.75"/>
    <row r="629" ht="12.75"/>
    <row r="630" ht="12.75"/>
    <row r="631" ht="12.75"/>
    <row r="632" ht="12.75"/>
    <row r="633" ht="12.75"/>
    <row r="634" ht="12.75"/>
    <row r="635" ht="12.75"/>
    <row r="636" ht="12.75"/>
    <row r="637" ht="12.75"/>
    <row r="638" ht="12.75"/>
    <row r="639" ht="12.75"/>
    <row r="640" ht="12.75"/>
    <row r="641" ht="12.75"/>
    <row r="642" ht="12.75"/>
    <row r="643" ht="12.75"/>
    <row r="644" ht="12.75"/>
    <row r="645" ht="12.75"/>
    <row r="646" ht="12.75"/>
    <row r="647" ht="12.75"/>
    <row r="648" ht="12.75"/>
    <row r="649" ht="12.75"/>
    <row r="650" ht="12.75"/>
    <row r="651" ht="12.75"/>
    <row r="652" ht="12.75"/>
    <row r="653" ht="12.75"/>
    <row r="654" ht="12.75"/>
    <row r="655" ht="12.75"/>
    <row r="656" ht="12.75"/>
    <row r="657" ht="12.75"/>
    <row r="658" ht="12.75"/>
    <row r="659" ht="12.75"/>
    <row r="660" ht="12.75"/>
    <row r="661" ht="12.75"/>
    <row r="662" ht="12.75"/>
    <row r="663" ht="12.75"/>
    <row r="664" ht="12.75"/>
    <row r="665" ht="12.75"/>
    <row r="666" ht="12.75"/>
    <row r="667" ht="12.75"/>
    <row r="668" ht="12.75"/>
    <row r="669" ht="12.75"/>
    <row r="670" ht="12.75"/>
    <row r="671" ht="12.75"/>
    <row r="672" ht="12.75"/>
    <row r="673" ht="12.75"/>
    <row r="674" ht="12.75"/>
    <row r="675" ht="12.75"/>
    <row r="676" ht="12.75"/>
    <row r="677" ht="12.75"/>
    <row r="678" ht="12.75"/>
    <row r="679" ht="12.75"/>
    <row r="680" ht="12.75"/>
    <row r="681" ht="12.75"/>
    <row r="682" ht="12.75"/>
    <row r="683" ht="12.75"/>
    <row r="684" ht="12.75"/>
    <row r="685" ht="12.75"/>
    <row r="686" ht="12.75"/>
    <row r="687" ht="12.75"/>
    <row r="688" ht="12.75"/>
    <row r="689" ht="12.75"/>
    <row r="690" ht="12.75"/>
    <row r="691" ht="12.75"/>
    <row r="692" ht="12.75"/>
    <row r="693" ht="12.75"/>
    <row r="694" ht="12.75"/>
    <row r="695" ht="12.75"/>
    <row r="696" ht="12.75"/>
    <row r="697" ht="12.75"/>
    <row r="698" ht="12.75"/>
    <row r="699" ht="12.75"/>
    <row r="700" ht="12.75"/>
    <row r="701" ht="12.75"/>
    <row r="702" ht="12.75"/>
    <row r="703" ht="12.75"/>
    <row r="704" ht="12.75"/>
    <row r="705" ht="12.75"/>
    <row r="706" ht="12.75"/>
    <row r="707" ht="12.75"/>
    <row r="708" ht="12.75"/>
    <row r="709" ht="12.75"/>
    <row r="710" ht="12.75"/>
    <row r="711" ht="12.75"/>
    <row r="712" ht="12.75"/>
    <row r="713" ht="12.75"/>
    <row r="714" ht="12.75"/>
    <row r="715" ht="12.75"/>
    <row r="716" ht="12.75"/>
    <row r="717" ht="12.75"/>
    <row r="718" ht="12.75"/>
    <row r="719" ht="12.75"/>
    <row r="720" ht="12.75"/>
    <row r="721" ht="12.75"/>
    <row r="722" ht="12.75"/>
    <row r="723" ht="12.75"/>
    <row r="724" ht="12.75"/>
    <row r="725" ht="12.75"/>
    <row r="726" ht="12.75"/>
    <row r="727" ht="12.75"/>
    <row r="728" ht="12.75"/>
    <row r="729" ht="12.75"/>
    <row r="730" ht="12.75"/>
    <row r="731" ht="12.75"/>
    <row r="732" ht="12.75"/>
    <row r="733" ht="12.75"/>
    <row r="734" ht="12.75"/>
    <row r="735" ht="12.75"/>
    <row r="736" ht="12.75"/>
    <row r="737" ht="12.75"/>
    <row r="738" ht="12.75"/>
    <row r="739" ht="12.75"/>
    <row r="740" ht="12.75"/>
    <row r="741" ht="12.75"/>
    <row r="742" ht="12.75"/>
    <row r="743" ht="12.75"/>
    <row r="744" ht="12.75"/>
    <row r="745" ht="12.75"/>
    <row r="746" ht="12.75"/>
    <row r="747" ht="12.75"/>
    <row r="748" ht="12.75"/>
    <row r="749" ht="12.75"/>
    <row r="750" ht="12.75"/>
    <row r="751" ht="12.75"/>
    <row r="752" ht="12.75"/>
    <row r="753" ht="12.75"/>
    <row r="754" ht="12.75"/>
    <row r="755" ht="12.75"/>
    <row r="756" ht="12.75"/>
    <row r="757" ht="12.75"/>
    <row r="758" ht="12.75"/>
    <row r="759" ht="12.75"/>
    <row r="760" ht="12.75"/>
    <row r="761" ht="12.75"/>
    <row r="762" ht="12.75"/>
    <row r="763" ht="12.75"/>
    <row r="764" ht="12.75"/>
    <row r="765" ht="12.75"/>
    <row r="766" ht="12.75"/>
    <row r="767" ht="12.75"/>
    <row r="768" ht="12.75"/>
    <row r="769" ht="12.75"/>
    <row r="770" ht="12.75"/>
    <row r="771" ht="12.75"/>
    <row r="772" ht="12.75"/>
    <row r="773" ht="12.75"/>
    <row r="774" ht="12.75"/>
    <row r="775" ht="12.75"/>
    <row r="776" ht="12.75"/>
    <row r="777" ht="12.75"/>
    <row r="778" ht="12.75"/>
    <row r="779" ht="12.75"/>
    <row r="780" ht="12.75"/>
    <row r="781" ht="12.75"/>
    <row r="782" ht="12.75"/>
    <row r="783" ht="12.75"/>
    <row r="784" ht="12.75"/>
    <row r="785" ht="12.75"/>
    <row r="786" ht="12.75"/>
    <row r="787" ht="12.75"/>
    <row r="788" ht="12.75"/>
    <row r="789" ht="12.75"/>
    <row r="790" ht="12.75"/>
    <row r="791" ht="12.75"/>
    <row r="792" ht="12.75"/>
    <row r="793" ht="12.75"/>
    <row r="794" ht="12.75"/>
    <row r="795" ht="12.75"/>
    <row r="796" ht="12.75"/>
    <row r="797" ht="12.75"/>
    <row r="798" ht="12.75"/>
    <row r="799" ht="12.75"/>
    <row r="800" ht="12.75"/>
    <row r="801" ht="12.75"/>
    <row r="802" ht="12.75"/>
    <row r="803" ht="12.75"/>
    <row r="804" ht="12.75"/>
    <row r="805" ht="12.75"/>
    <row r="806" ht="12.75"/>
    <row r="807" ht="12.75"/>
    <row r="808" ht="12.75"/>
    <row r="809" ht="12.75"/>
    <row r="810" ht="12.75"/>
    <row r="811" ht="12.75"/>
    <row r="812" ht="12.75"/>
    <row r="813" ht="12.75"/>
    <row r="814" ht="12.75"/>
    <row r="815" ht="12.75"/>
    <row r="816" ht="12.75"/>
    <row r="817" ht="12.75"/>
    <row r="818" ht="12.75"/>
    <row r="819" ht="12.75"/>
    <row r="820" ht="12.75"/>
    <row r="821" ht="12.75"/>
    <row r="822" ht="12.75"/>
    <row r="823" ht="12.75"/>
    <row r="824" ht="12.75"/>
    <row r="825" ht="12.75"/>
    <row r="826" ht="12.75"/>
    <row r="827" ht="12.75"/>
    <row r="828" ht="12.75"/>
    <row r="829" ht="12.75"/>
    <row r="830" ht="12.75"/>
    <row r="831" ht="12.75"/>
    <row r="832" ht="12.75"/>
    <row r="833" ht="12.75"/>
    <row r="834" ht="12.75"/>
    <row r="835" ht="12.75"/>
    <row r="836" ht="12.75"/>
    <row r="837" ht="12.75"/>
    <row r="838" ht="12.75"/>
    <row r="839" ht="12.75"/>
    <row r="840" ht="12.75"/>
    <row r="841" ht="12.75"/>
    <row r="842" ht="12.75"/>
    <row r="843" ht="12.75"/>
    <row r="844" ht="12.75"/>
    <row r="845" ht="12.75"/>
    <row r="846" ht="12.75"/>
    <row r="847" ht="12.75"/>
    <row r="848" ht="12.75"/>
    <row r="849" ht="12.75"/>
    <row r="850" ht="12.75"/>
    <row r="851" ht="12.75"/>
    <row r="852" ht="12.75"/>
    <row r="853" ht="12.75"/>
    <row r="854" ht="12.75"/>
    <row r="855" ht="12.75"/>
    <row r="856" ht="12.75"/>
    <row r="857" ht="12.75"/>
    <row r="858" ht="12.75"/>
    <row r="859" ht="12.75"/>
    <row r="860" ht="12.75"/>
    <row r="861" ht="12.75"/>
    <row r="862" ht="12.75"/>
    <row r="863" ht="12.75"/>
    <row r="864" ht="12.75"/>
    <row r="865" ht="12.75"/>
    <row r="866" ht="12.75"/>
    <row r="867" ht="12.75"/>
    <row r="868" ht="12.75"/>
    <row r="869" ht="12.75"/>
    <row r="870" ht="12.75"/>
    <row r="871" ht="12.75"/>
    <row r="872" ht="12.75"/>
    <row r="873" ht="12.75"/>
    <row r="874" ht="12.75"/>
    <row r="875" ht="12.75"/>
    <row r="876" ht="12.75"/>
    <row r="877" ht="12.75"/>
    <row r="878" ht="12.75"/>
    <row r="879" ht="12.75"/>
    <row r="880" ht="12.75"/>
    <row r="881" ht="12.75"/>
    <row r="882" ht="12.75"/>
    <row r="883" ht="12.75"/>
    <row r="884" ht="12.75"/>
    <row r="885" ht="12.75"/>
    <row r="886" ht="12.75"/>
    <row r="887" ht="12.75"/>
    <row r="888" ht="12.75"/>
    <row r="889" ht="12.75"/>
    <row r="890" ht="12.75"/>
    <row r="891" ht="12.75"/>
    <row r="892" ht="12.75"/>
    <row r="893" ht="12.75"/>
    <row r="894" ht="12.75"/>
    <row r="895" ht="12.75"/>
    <row r="896" ht="12.75"/>
    <row r="897" ht="12.75"/>
    <row r="898" ht="12.75"/>
    <row r="899" ht="12.75"/>
    <row r="900" ht="12.75"/>
    <row r="901" ht="12.75"/>
    <row r="902" ht="12.75"/>
    <row r="903" ht="12.75"/>
    <row r="904" ht="12.75"/>
    <row r="905" ht="12.75"/>
    <row r="906" ht="12.75"/>
    <row r="907" ht="12.75"/>
    <row r="908" ht="12.75"/>
    <row r="909" ht="12.75"/>
    <row r="910" ht="12.75"/>
    <row r="911" ht="12.75"/>
    <row r="912" ht="12.75"/>
    <row r="913" ht="12.75"/>
    <row r="914" ht="12.75"/>
    <row r="915" ht="12.75"/>
    <row r="916" ht="12.75"/>
    <row r="917" ht="12.75"/>
    <row r="918" ht="12.75"/>
    <row r="919" ht="12.75"/>
    <row r="920" ht="12.75"/>
    <row r="921" ht="12.75"/>
    <row r="922" ht="12.75"/>
    <row r="923" ht="12.75"/>
    <row r="924" ht="12.75"/>
    <row r="925" ht="12.75"/>
    <row r="926" ht="12.75"/>
    <row r="927" ht="12.75"/>
    <row r="928" ht="12.75"/>
    <row r="929" ht="12.75"/>
    <row r="930" ht="12.75"/>
    <row r="931" ht="12.75"/>
    <row r="932" ht="12.75"/>
    <row r="933" ht="12.75"/>
    <row r="934" ht="12.75"/>
    <row r="935" ht="12.75"/>
    <row r="936" ht="12.75"/>
    <row r="937" ht="12.75"/>
    <row r="938" ht="12.75"/>
    <row r="939" ht="12.75"/>
    <row r="940" ht="12.75"/>
    <row r="941" ht="12.75"/>
    <row r="942" ht="12.75"/>
    <row r="943" ht="12.75"/>
    <row r="944" ht="12.75"/>
  </sheetData>
  <mergeCells count="96">
    <mergeCell ref="O9:Q9"/>
    <mergeCell ref="N10:Q10"/>
    <mergeCell ref="R10:U10"/>
    <mergeCell ref="N11:Q11"/>
    <mergeCell ref="R11:U11"/>
    <mergeCell ref="S9:U9"/>
    <mergeCell ref="C9:E9"/>
    <mergeCell ref="B10:E10"/>
    <mergeCell ref="F10:I10"/>
    <mergeCell ref="J10:M10"/>
    <mergeCell ref="B11:E11"/>
    <mergeCell ref="F11:I11"/>
    <mergeCell ref="J11:M11"/>
    <mergeCell ref="G9:I9"/>
    <mergeCell ref="K9:M9"/>
    <mergeCell ref="O15:Q15"/>
    <mergeCell ref="S15:U15"/>
    <mergeCell ref="J13:M13"/>
    <mergeCell ref="N13:Q13"/>
    <mergeCell ref="C12:E12"/>
    <mergeCell ref="G12:I12"/>
    <mergeCell ref="K12:M12"/>
    <mergeCell ref="O12:Q12"/>
    <mergeCell ref="B13:E13"/>
    <mergeCell ref="N14:Q14"/>
    <mergeCell ref="R14:U14"/>
    <mergeCell ref="S12:U12"/>
    <mergeCell ref="F13:I13"/>
    <mergeCell ref="R13:U13"/>
    <mergeCell ref="B17:E17"/>
    <mergeCell ref="F17:I17"/>
    <mergeCell ref="J17:M17"/>
    <mergeCell ref="N17:Q17"/>
    <mergeCell ref="R17:U17"/>
    <mergeCell ref="N20:Q20"/>
    <mergeCell ref="R20:U20"/>
    <mergeCell ref="C18:E18"/>
    <mergeCell ref="B19:E19"/>
    <mergeCell ref="F19:I19"/>
    <mergeCell ref="J19:M19"/>
    <mergeCell ref="B20:E20"/>
    <mergeCell ref="F20:I20"/>
    <mergeCell ref="J20:M20"/>
    <mergeCell ref="G18:I18"/>
    <mergeCell ref="S18:U18"/>
    <mergeCell ref="K18:M18"/>
    <mergeCell ref="O18:Q18"/>
    <mergeCell ref="N19:Q19"/>
    <mergeCell ref="R19:U19"/>
    <mergeCell ref="O3:Q3"/>
    <mergeCell ref="S3:U3"/>
    <mergeCell ref="R4:U4"/>
    <mergeCell ref="R5:U5"/>
    <mergeCell ref="O6:Q6"/>
    <mergeCell ref="S6:U6"/>
    <mergeCell ref="N4:Q4"/>
    <mergeCell ref="C1:U1"/>
    <mergeCell ref="B2:E2"/>
    <mergeCell ref="F2:I2"/>
    <mergeCell ref="J2:M2"/>
    <mergeCell ref="N2:Q2"/>
    <mergeCell ref="R2:U2"/>
    <mergeCell ref="C3:E3"/>
    <mergeCell ref="G3:I3"/>
    <mergeCell ref="K3:M3"/>
    <mergeCell ref="B4:E4"/>
    <mergeCell ref="F4:I4"/>
    <mergeCell ref="J4:M4"/>
    <mergeCell ref="B5:E5"/>
    <mergeCell ref="N5:Q5"/>
    <mergeCell ref="J7:M7"/>
    <mergeCell ref="N7:Q7"/>
    <mergeCell ref="R7:U7"/>
    <mergeCell ref="F5:I5"/>
    <mergeCell ref="J5:M5"/>
    <mergeCell ref="C6:E6"/>
    <mergeCell ref="G6:I6"/>
    <mergeCell ref="K6:M6"/>
    <mergeCell ref="B7:E7"/>
    <mergeCell ref="F7:I7"/>
    <mergeCell ref="R16:U16"/>
    <mergeCell ref="B8:E8"/>
    <mergeCell ref="F8:I8"/>
    <mergeCell ref="J8:M8"/>
    <mergeCell ref="N8:Q8"/>
    <mergeCell ref="R8:U8"/>
    <mergeCell ref="C15:E15"/>
    <mergeCell ref="G15:I15"/>
    <mergeCell ref="K15:M15"/>
    <mergeCell ref="B16:E16"/>
    <mergeCell ref="F16:I16"/>
    <mergeCell ref="J16:M16"/>
    <mergeCell ref="N16:Q16"/>
    <mergeCell ref="B14:E14"/>
    <mergeCell ref="F14:I14"/>
    <mergeCell ref="J14:M14"/>
  </mergeCells>
  <conditionalFormatting sqref="C3:E4 G3 K3 O3 S3 B4 F4 J4 N4 R4 C6:E6 G6 K6 O6 S6 B7 F7 J7 N7 R7 C9:E9 G9:G10 I9 K9 O9 Q9 S9 B10 F10 J10 N10 P10 R10 G12:G13 I12 K12 O12 Q12 S12 B13 F13 J13 N13 P13 R13 C15 G15 K15 O15 S15 B16 F16 J16 N16 R16 C18 G18 K18 O18 S18 B19 F19 J19 N19 R19">
    <cfRule type="cellIs" dxfId="145" priority="1" operator="equal">
      <formula>""</formula>
    </cfRule>
  </conditionalFormatting>
  <conditionalFormatting sqref="B3:B9">
    <cfRule type="cellIs" dxfId="144" priority="2" operator="equal">
      <formula>""</formula>
    </cfRule>
  </conditionalFormatting>
  <conditionalFormatting sqref="B15">
    <cfRule type="cellIs" dxfId="143" priority="3" operator="equal">
      <formula>""</formula>
    </cfRule>
  </conditionalFormatting>
  <conditionalFormatting sqref="B16 C15:E15">
    <cfRule type="cellIs" dxfId="142" priority="4" operator="equal">
      <formula>""</formula>
    </cfRule>
  </conditionalFormatting>
  <conditionalFormatting sqref="J8 N8 R8 B11 F11 J11 N11 R11 B14 F14 J14 N14 R14 B17 F17 J17 N17 R17 B20 F20 J20 N20 R20">
    <cfRule type="cellIs" dxfId="141" priority="5" operator="equal">
      <formula>""</formula>
    </cfRule>
  </conditionalFormatting>
  <conditionalFormatting sqref="J16 K15:M15">
    <cfRule type="cellIs" dxfId="140" priority="6" operator="equal">
      <formula>""</formula>
    </cfRule>
  </conditionalFormatting>
  <conditionalFormatting sqref="R5 R11">
    <cfRule type="cellIs" dxfId="139" priority="7" operator="equal">
      <formula>""</formula>
    </cfRule>
  </conditionalFormatting>
  <conditionalFormatting sqref="B5 B11">
    <cfRule type="cellIs" dxfId="138" priority="8" operator="equal">
      <formula>""</formula>
    </cfRule>
  </conditionalFormatting>
  <conditionalFormatting sqref="G3:I4 F4 G6:I6 G9:G10 H9:I9 F10 G12:G13 H12:I12 F13">
    <cfRule type="cellIs" dxfId="137" priority="9" operator="equal">
      <formula>""</formula>
    </cfRule>
  </conditionalFormatting>
  <conditionalFormatting sqref="F3:F10 F12:F13">
    <cfRule type="cellIs" dxfId="136" priority="10" operator="equal">
      <formula>""</formula>
    </cfRule>
  </conditionalFormatting>
  <conditionalFormatting sqref="F5 F11 N11 F14 N14">
    <cfRule type="cellIs" dxfId="135" priority="11" operator="equal">
      <formula>""</formula>
    </cfRule>
  </conditionalFormatting>
  <conditionalFormatting sqref="K3:M4 J4 K6:M6 K9:M9 J10">
    <cfRule type="cellIs" dxfId="134" priority="12" operator="equal">
      <formula>""</formula>
    </cfRule>
  </conditionalFormatting>
  <conditionalFormatting sqref="J3:J9 N8 R8 B11 F11 J11 N11 R11 B14 F14 J14 N14 R14 B17 F17 J17 N17 R17 B20 F20 J20 N20 R20">
    <cfRule type="cellIs" dxfId="133" priority="13" operator="equal">
      <formula>""</formula>
    </cfRule>
  </conditionalFormatting>
  <conditionalFormatting sqref="J5 J11">
    <cfRule type="cellIs" dxfId="132" priority="14" operator="equal">
      <formula>""</formula>
    </cfRule>
  </conditionalFormatting>
  <conditionalFormatting sqref="O3:Q4 N4 O6:Q6 O9 P9:P10 Q9 N10 O12 P12:P13 Q12 N13">
    <cfRule type="cellIs" dxfId="131" priority="15" operator="equal">
      <formula>""</formula>
    </cfRule>
  </conditionalFormatting>
  <conditionalFormatting sqref="N3:N14">
    <cfRule type="cellIs" dxfId="130" priority="16" operator="equal">
      <formula>""</formula>
    </cfRule>
  </conditionalFormatting>
  <conditionalFormatting sqref="N5 N11 N14">
    <cfRule type="cellIs" dxfId="129" priority="17" operator="equal">
      <formula>""</formula>
    </cfRule>
  </conditionalFormatting>
  <conditionalFormatting sqref="S3:U4 R4 S6:U6 S9:U9 R10">
    <cfRule type="cellIs" dxfId="128" priority="18" operator="equal">
      <formula>""</formula>
    </cfRule>
  </conditionalFormatting>
  <conditionalFormatting sqref="R3:R9">
    <cfRule type="cellIs" dxfId="127" priority="19" operator="equal">
      <formula>""</formula>
    </cfRule>
  </conditionalFormatting>
  <conditionalFormatting sqref="C6:E6 B7 C12:E12 G12 B13">
    <cfRule type="cellIs" dxfId="126" priority="20" operator="equal">
      <formula>""</formula>
    </cfRule>
  </conditionalFormatting>
  <conditionalFormatting sqref="B6 B12">
    <cfRule type="cellIs" dxfId="125" priority="21" operator="equal">
      <formula>""</formula>
    </cfRule>
  </conditionalFormatting>
  <conditionalFormatting sqref="B8 B14">
    <cfRule type="cellIs" dxfId="124" priority="22" operator="equal">
      <formula>""</formula>
    </cfRule>
  </conditionalFormatting>
  <conditionalFormatting sqref="B17">
    <cfRule type="cellIs" dxfId="123" priority="23" operator="equal">
      <formula>""</formula>
    </cfRule>
  </conditionalFormatting>
  <conditionalFormatting sqref="B19 C18:E18">
    <cfRule type="cellIs" dxfId="122" priority="24" operator="equal">
      <formula>""</formula>
    </cfRule>
  </conditionalFormatting>
  <conditionalFormatting sqref="B18">
    <cfRule type="cellIs" dxfId="121" priority="25" operator="equal">
      <formula>""</formula>
    </cfRule>
  </conditionalFormatting>
  <conditionalFormatting sqref="B20">
    <cfRule type="cellIs" dxfId="120" priority="26" operator="equal">
      <formula>""</formula>
    </cfRule>
  </conditionalFormatting>
  <conditionalFormatting sqref="G6:I6 F7 G9:I9 F10 G12:I12 F13">
    <cfRule type="cellIs" dxfId="119" priority="27" operator="equal">
      <formula>""</formula>
    </cfRule>
  </conditionalFormatting>
  <conditionalFormatting sqref="F6 F12">
    <cfRule type="cellIs" dxfId="118" priority="28" operator="equal">
      <formula>""</formula>
    </cfRule>
  </conditionalFormatting>
  <conditionalFormatting sqref="F8 F14">
    <cfRule type="cellIs" dxfId="117" priority="29" operator="equal">
      <formula>""</formula>
    </cfRule>
  </conditionalFormatting>
  <conditionalFormatting sqref="F16 G15:I15">
    <cfRule type="cellIs" dxfId="116" priority="30" operator="equal">
      <formula>""</formula>
    </cfRule>
  </conditionalFormatting>
  <conditionalFormatting sqref="F15">
    <cfRule type="cellIs" dxfId="115" priority="31" operator="equal">
      <formula>""</formula>
    </cfRule>
  </conditionalFormatting>
  <conditionalFormatting sqref="F17">
    <cfRule type="cellIs" dxfId="114" priority="32" operator="equal">
      <formula>""</formula>
    </cfRule>
  </conditionalFormatting>
  <conditionalFormatting sqref="F19 G18:I18">
    <cfRule type="cellIs" dxfId="113" priority="33" operator="equal">
      <formula>""</formula>
    </cfRule>
  </conditionalFormatting>
  <conditionalFormatting sqref="F18">
    <cfRule type="cellIs" dxfId="112" priority="34" operator="equal">
      <formula>""</formula>
    </cfRule>
  </conditionalFormatting>
  <conditionalFormatting sqref="F20">
    <cfRule type="cellIs" dxfId="111" priority="35" operator="equal">
      <formula>""</formula>
    </cfRule>
  </conditionalFormatting>
  <conditionalFormatting sqref="K6:M6 J7 K12:M12 J13">
    <cfRule type="cellIs" dxfId="110" priority="36" operator="equal">
      <formula>""</formula>
    </cfRule>
  </conditionalFormatting>
  <conditionalFormatting sqref="J6 J12">
    <cfRule type="cellIs" dxfId="109" priority="37" operator="equal">
      <formula>""</formula>
    </cfRule>
  </conditionalFormatting>
  <conditionalFormatting sqref="J15">
    <cfRule type="cellIs" dxfId="108" priority="38" operator="equal">
      <formula>""</formula>
    </cfRule>
  </conditionalFormatting>
  <conditionalFormatting sqref="J17">
    <cfRule type="cellIs" dxfId="107" priority="39" operator="equal">
      <formula>""</formula>
    </cfRule>
  </conditionalFormatting>
  <conditionalFormatting sqref="J19 K18:M18">
    <cfRule type="cellIs" dxfId="106" priority="40" operator="equal">
      <formula>""</formula>
    </cfRule>
  </conditionalFormatting>
  <conditionalFormatting sqref="J18">
    <cfRule type="cellIs" dxfId="105" priority="41" operator="equal">
      <formula>""</formula>
    </cfRule>
  </conditionalFormatting>
  <conditionalFormatting sqref="J20">
    <cfRule type="cellIs" dxfId="104" priority="42" operator="equal">
      <formula>""</formula>
    </cfRule>
  </conditionalFormatting>
  <conditionalFormatting sqref="O6:Q6 N7 O9:Q9 N10 O12:Q12 N13">
    <cfRule type="cellIs" dxfId="103" priority="43" operator="equal">
      <formula>""</formula>
    </cfRule>
  </conditionalFormatting>
  <conditionalFormatting sqref="N6 N9 N12">
    <cfRule type="cellIs" dxfId="102" priority="44" operator="equal">
      <formula>""</formula>
    </cfRule>
  </conditionalFormatting>
  <conditionalFormatting sqref="N8 N11 N14">
    <cfRule type="cellIs" dxfId="101" priority="45" operator="equal">
      <formula>""</formula>
    </cfRule>
  </conditionalFormatting>
  <conditionalFormatting sqref="N16 O15:Q15">
    <cfRule type="cellIs" dxfId="100" priority="46" operator="equal">
      <formula>""</formula>
    </cfRule>
  </conditionalFormatting>
  <conditionalFormatting sqref="N15">
    <cfRule type="cellIs" dxfId="99" priority="47" operator="equal">
      <formula>""</formula>
    </cfRule>
  </conditionalFormatting>
  <conditionalFormatting sqref="N17">
    <cfRule type="cellIs" dxfId="98" priority="48" operator="equal">
      <formula>""</formula>
    </cfRule>
  </conditionalFormatting>
  <conditionalFormatting sqref="N19 O18:Q18">
    <cfRule type="cellIs" dxfId="97" priority="49" operator="equal">
      <formula>""</formula>
    </cfRule>
  </conditionalFormatting>
  <conditionalFormatting sqref="N18">
    <cfRule type="cellIs" dxfId="96" priority="50" operator="equal">
      <formula>""</formula>
    </cfRule>
  </conditionalFormatting>
  <conditionalFormatting sqref="N20">
    <cfRule type="cellIs" dxfId="95" priority="51" operator="equal">
      <formula>""</formula>
    </cfRule>
  </conditionalFormatting>
  <conditionalFormatting sqref="R8 R14">
    <cfRule type="cellIs" dxfId="94" priority="52" operator="equal">
      <formula>""</formula>
    </cfRule>
  </conditionalFormatting>
  <conditionalFormatting sqref="S6:U6 R7 S12:U12 R13">
    <cfRule type="cellIs" dxfId="93" priority="53" operator="equal">
      <formula>""</formula>
    </cfRule>
  </conditionalFormatting>
  <conditionalFormatting sqref="R6 R12">
    <cfRule type="cellIs" dxfId="92" priority="54" operator="equal">
      <formula>""</formula>
    </cfRule>
  </conditionalFormatting>
  <conditionalFormatting sqref="R17">
    <cfRule type="cellIs" dxfId="91" priority="55" operator="equal">
      <formula>""</formula>
    </cfRule>
  </conditionalFormatting>
  <conditionalFormatting sqref="R16 S15:U15">
    <cfRule type="cellIs" dxfId="90" priority="56" operator="equal">
      <formula>""</formula>
    </cfRule>
  </conditionalFormatting>
  <conditionalFormatting sqref="R15">
    <cfRule type="cellIs" dxfId="89" priority="57" operator="equal">
      <formula>""</formula>
    </cfRule>
  </conditionalFormatting>
  <conditionalFormatting sqref="R20">
    <cfRule type="cellIs" dxfId="88" priority="58" operator="equal">
      <formula>""</formula>
    </cfRule>
  </conditionalFormatting>
  <conditionalFormatting sqref="R19 S18:U18">
    <cfRule type="cellIs" dxfId="87" priority="59" operator="equal">
      <formula>""</formula>
    </cfRule>
  </conditionalFormatting>
  <conditionalFormatting sqref="R18">
    <cfRule type="cellIs" dxfId="86" priority="60" operator="equal">
      <formula>""</formula>
    </cfRule>
  </conditionalFormatting>
  <printOptions horizontalCentered="1" verticalCentered="1"/>
  <pageMargins left="0.25" right="0.25" top="0.75" bottom="0.75" header="0" footer="0"/>
  <pageSetup paperSize="9" scale="105" pageOrder="overThenDown" orientation="landscape" cellComments="atEnd"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outlinePr summaryBelow="0" summaryRight="0"/>
  </sheetPr>
  <dimension ref="A1:AA944"/>
  <sheetViews>
    <sheetView workbookViewId="0">
      <selection activeCell="X20" sqref="X20"/>
    </sheetView>
  </sheetViews>
  <sheetFormatPr baseColWidth="10" defaultColWidth="12.7109375" defaultRowHeight="15.75" customHeight="1"/>
  <cols>
    <col min="1" max="1" width="4.42578125" customWidth="1"/>
    <col min="2" max="2" width="1.85546875" customWidth="1"/>
    <col min="3" max="3" width="9.28515625" customWidth="1"/>
    <col min="4" max="4" width="1.85546875" customWidth="1"/>
    <col min="5" max="5" width="9.28515625" customWidth="1"/>
    <col min="6" max="6" width="1.85546875" customWidth="1"/>
    <col min="7" max="7" width="9.28515625" customWidth="1"/>
    <col min="8" max="8" width="1.85546875" customWidth="1"/>
    <col min="9" max="9" width="9.28515625" customWidth="1"/>
    <col min="10" max="10" width="1.85546875" customWidth="1"/>
    <col min="11" max="11" width="9.28515625" customWidth="1"/>
    <col min="12" max="12" width="1.85546875" customWidth="1"/>
    <col min="13" max="13" width="9.28515625" customWidth="1"/>
    <col min="14" max="14" width="1.85546875" customWidth="1"/>
    <col min="15" max="15" width="9.28515625" customWidth="1"/>
    <col min="16" max="16" width="1.85546875" customWidth="1"/>
    <col min="17" max="17" width="9.28515625" customWidth="1"/>
    <col min="18" max="18" width="1.85546875" customWidth="1"/>
    <col min="19" max="19" width="9.28515625" customWidth="1"/>
    <col min="20" max="20" width="1.85546875" customWidth="1"/>
    <col min="21" max="21" width="9.28515625" customWidth="1"/>
    <col min="22" max="22" width="5.7109375" customWidth="1"/>
    <col min="23" max="23" width="3" customWidth="1"/>
    <col min="24" max="24" width="24.28515625" customWidth="1"/>
    <col min="25" max="25" width="15.5703125" customWidth="1"/>
    <col min="26" max="26" width="14.140625" customWidth="1"/>
    <col min="27" max="27" width="9.7109375" customWidth="1"/>
  </cols>
  <sheetData>
    <row r="1" spans="1:27" ht="27.75" customHeight="1">
      <c r="A1" s="51"/>
      <c r="B1" s="52"/>
      <c r="C1" s="234" t="s">
        <v>387</v>
      </c>
      <c r="D1" s="223"/>
      <c r="E1" s="223"/>
      <c r="F1" s="223"/>
      <c r="G1" s="223"/>
      <c r="H1" s="223"/>
      <c r="I1" s="223"/>
      <c r="J1" s="223"/>
      <c r="K1" s="223"/>
      <c r="L1" s="223"/>
      <c r="M1" s="223"/>
      <c r="N1" s="223"/>
      <c r="O1" s="223"/>
      <c r="P1" s="223"/>
      <c r="Q1" s="223"/>
      <c r="R1" s="223"/>
      <c r="S1" s="223"/>
      <c r="T1" s="223"/>
      <c r="U1" s="223"/>
      <c r="V1" s="22"/>
      <c r="W1" s="23"/>
    </row>
    <row r="2" spans="1:27" ht="15" customHeight="1">
      <c r="B2" s="235" t="s">
        <v>16</v>
      </c>
      <c r="C2" s="236"/>
      <c r="D2" s="236"/>
      <c r="E2" s="237"/>
      <c r="F2" s="235" t="s">
        <v>179</v>
      </c>
      <c r="G2" s="236"/>
      <c r="H2" s="236"/>
      <c r="I2" s="237"/>
      <c r="J2" s="235" t="s">
        <v>180</v>
      </c>
      <c r="K2" s="236"/>
      <c r="L2" s="236"/>
      <c r="M2" s="237"/>
      <c r="N2" s="235" t="s">
        <v>181</v>
      </c>
      <c r="O2" s="236"/>
      <c r="P2" s="236"/>
      <c r="Q2" s="237"/>
      <c r="R2" s="235" t="s">
        <v>182</v>
      </c>
      <c r="S2" s="236"/>
      <c r="T2" s="236"/>
      <c r="U2" s="237"/>
      <c r="W2" s="25"/>
      <c r="X2" s="26" t="s">
        <v>183</v>
      </c>
      <c r="Y2" s="26" t="s">
        <v>184</v>
      </c>
      <c r="Z2" s="26" t="s">
        <v>185</v>
      </c>
      <c r="AA2" s="27"/>
    </row>
    <row r="3" spans="1:27" ht="15" customHeight="1">
      <c r="A3" s="53"/>
      <c r="B3" s="29"/>
      <c r="C3" s="231" t="str">
        <f>IF(B3="","",LOOKUP(B3,$W$3:$W$21,$X$3:$X$21))</f>
        <v/>
      </c>
      <c r="D3" s="232"/>
      <c r="E3" s="233"/>
      <c r="F3" s="31"/>
      <c r="G3" s="231" t="str">
        <f>IF(F3="","",LOOKUP(F3,$W$3:$W$21,$X$3:$X$21))</f>
        <v/>
      </c>
      <c r="H3" s="232"/>
      <c r="I3" s="233"/>
      <c r="J3" s="31"/>
      <c r="K3" s="231" t="str">
        <f>IF(J3="","",LOOKUP(J3,$W$3:$W$21,$X$3:$X$21))</f>
        <v/>
      </c>
      <c r="L3" s="232"/>
      <c r="M3" s="233"/>
      <c r="N3" s="29"/>
      <c r="O3" s="231" t="str">
        <f>IF(N3="","",LOOKUP(N3,$W$3:$W$21,$X$3:$X$21))</f>
        <v/>
      </c>
      <c r="P3" s="232"/>
      <c r="Q3" s="233"/>
      <c r="R3" s="29"/>
      <c r="S3" s="231" t="str">
        <f>IF(R3="","",LOOKUP(R3,$W$3:$W$21,$X$3:$X$21))</f>
        <v/>
      </c>
      <c r="T3" s="232"/>
      <c r="U3" s="233"/>
      <c r="W3" s="34">
        <v>1</v>
      </c>
      <c r="X3" s="34" t="s">
        <v>388</v>
      </c>
      <c r="Y3" s="34" t="s">
        <v>150</v>
      </c>
      <c r="Z3" s="47" t="s">
        <v>150</v>
      </c>
      <c r="AA3" s="22"/>
    </row>
    <row r="4" spans="1:27" ht="15" customHeight="1">
      <c r="A4" s="53" t="s">
        <v>187</v>
      </c>
      <c r="B4" s="228" t="str">
        <f>IF(B3="","",LOOKUP(B3,$W$3:$W$21,$Y$3:$Y$21))</f>
        <v/>
      </c>
      <c r="C4" s="223"/>
      <c r="D4" s="223"/>
      <c r="E4" s="229"/>
      <c r="F4" s="228" t="str">
        <f>IF(F3="","",LOOKUP(F3,$W$3:$W$21,$Y$3:$Y$21))</f>
        <v/>
      </c>
      <c r="G4" s="223"/>
      <c r="H4" s="223"/>
      <c r="I4" s="229"/>
      <c r="J4" s="228" t="str">
        <f>IF(J3="","",LOOKUP(J3,$W$3:$W$21,$Y$3:$Y$21))</f>
        <v/>
      </c>
      <c r="K4" s="223"/>
      <c r="L4" s="223"/>
      <c r="M4" s="229"/>
      <c r="N4" s="228" t="str">
        <f>IF(N3="","",LOOKUP(N3,$W$3:$W$21,$Y$3:$Y$21))</f>
        <v/>
      </c>
      <c r="O4" s="223"/>
      <c r="P4" s="223"/>
      <c r="Q4" s="229"/>
      <c r="R4" s="228" t="str">
        <f>IF(R3="","",LOOKUP(R3,$W$3:$W$21,$Y$3:$Y$21))</f>
        <v/>
      </c>
      <c r="S4" s="223"/>
      <c r="T4" s="223"/>
      <c r="U4" s="229"/>
      <c r="W4" s="34">
        <v>2</v>
      </c>
      <c r="X4" s="34" t="s">
        <v>389</v>
      </c>
      <c r="Y4" s="34" t="s">
        <v>124</v>
      </c>
      <c r="Z4" s="47" t="s">
        <v>124</v>
      </c>
      <c r="AA4" s="22"/>
    </row>
    <row r="5" spans="1:27" ht="15" customHeight="1">
      <c r="A5" s="53"/>
      <c r="B5" s="224" t="str">
        <f>IF(B3="","",IF(LOOKUP(B3,$W$9:$W$21,$Z$9:$Z$21)="","---",LOOKUP(B3,$W$9:$W$21,$Z$9:$Z$21)))</f>
        <v/>
      </c>
      <c r="C5" s="225"/>
      <c r="D5" s="225"/>
      <c r="E5" s="226"/>
      <c r="F5" s="224" t="str">
        <f>IF(F3="","",IF(LOOKUP(F3,$W$9:$W$21,$Z$9:$Z$21)="","---",LOOKUP(F3,$W$9:$W$21,$Z$9:$Z$21)))</f>
        <v/>
      </c>
      <c r="G5" s="225"/>
      <c r="H5" s="225"/>
      <c r="I5" s="226"/>
      <c r="J5" s="224" t="str">
        <f>IF(J3="","",IF(LOOKUP(J3,$W$9:$W$21,$Z$9:$Z$21)="","---",LOOKUP(J3,$W$9:$W$21,$Z$9:$Z$21)))</f>
        <v/>
      </c>
      <c r="K5" s="225"/>
      <c r="L5" s="225"/>
      <c r="M5" s="226"/>
      <c r="N5" s="224" t="str">
        <f>IF(N3="","",IF(LOOKUP(N3,$W$9:$W$21,$Z$9:$Z$21)="","---",LOOKUP(N3,$W$9:$W$21,$Z$9:$Z$21)))</f>
        <v/>
      </c>
      <c r="O5" s="225"/>
      <c r="P5" s="225"/>
      <c r="Q5" s="226"/>
      <c r="R5" s="224" t="str">
        <f>IF(R3="","",IF(LOOKUP(R3,$W$9:$W$21,$Z$9:$Z$21)="","---",LOOKUP(R3,$W$9:$W$21,$Z$9:$Z$21)))</f>
        <v/>
      </c>
      <c r="S5" s="225"/>
      <c r="T5" s="225"/>
      <c r="U5" s="226"/>
      <c r="W5" s="34">
        <v>3</v>
      </c>
      <c r="X5" s="34" t="s">
        <v>390</v>
      </c>
      <c r="Y5" s="34" t="s">
        <v>128</v>
      </c>
      <c r="Z5" s="47" t="s">
        <v>128</v>
      </c>
      <c r="AA5" s="22"/>
    </row>
    <row r="6" spans="1:27" ht="15" customHeight="1">
      <c r="A6" s="53">
        <v>1700</v>
      </c>
      <c r="B6" s="29"/>
      <c r="C6" s="231" t="str">
        <f>IF(B6="","",LOOKUP(B6,$W$3:$W$21,$X$3:$X$21))</f>
        <v/>
      </c>
      <c r="D6" s="232"/>
      <c r="E6" s="233"/>
      <c r="F6" s="29"/>
      <c r="G6" s="231" t="str">
        <f>IF(F6="","",LOOKUP(F6,$W$3:$W$21,$X$3:$X$21))</f>
        <v/>
      </c>
      <c r="H6" s="232"/>
      <c r="I6" s="233"/>
      <c r="J6" s="29">
        <v>9</v>
      </c>
      <c r="K6" s="231" t="str">
        <f>IF(J6="","",LOOKUP(J6,$W$3:$W$21,$X$3:$X$21))</f>
        <v>Práct. Dte IV (17 a 18hs)</v>
      </c>
      <c r="L6" s="232"/>
      <c r="M6" s="233"/>
      <c r="N6" s="29"/>
      <c r="O6" s="231" t="str">
        <f>IF(N6="","",LOOKUP(N6,$W$3:$W$21,$X$3:$X$21))</f>
        <v/>
      </c>
      <c r="P6" s="232"/>
      <c r="Q6" s="233"/>
      <c r="R6" s="31"/>
      <c r="S6" s="231" t="str">
        <f>IF(R6="","",LOOKUP(R6,$W$3:$W$21,$X$3:$X$21))</f>
        <v/>
      </c>
      <c r="T6" s="232"/>
      <c r="U6" s="233"/>
      <c r="W6" s="34">
        <v>4</v>
      </c>
      <c r="X6" s="34" t="s">
        <v>391</v>
      </c>
      <c r="Y6" s="34" t="s">
        <v>125</v>
      </c>
      <c r="Z6" s="99" t="s">
        <v>432</v>
      </c>
      <c r="AA6" s="22"/>
    </row>
    <row r="7" spans="1:27" ht="15" customHeight="1">
      <c r="A7" s="53" t="s">
        <v>191</v>
      </c>
      <c r="B7" s="228" t="str">
        <f>IF(B6="","",LOOKUP(B6,$W$3:$W$21,$Y$3:$Y$21))</f>
        <v/>
      </c>
      <c r="C7" s="223"/>
      <c r="D7" s="223"/>
      <c r="E7" s="229"/>
      <c r="F7" s="228" t="str">
        <f>IF(F6="","",LOOKUP(F6,$W$3:$W$21,$Y$3:$Y$21))</f>
        <v/>
      </c>
      <c r="G7" s="223"/>
      <c r="H7" s="223"/>
      <c r="I7" s="229"/>
      <c r="J7" s="228" t="str">
        <f>IF(J6="","",LOOKUP(J6,$W$3:$W$21,$Y$3:$Y$21))</f>
        <v>Demarco Monica</v>
      </c>
      <c r="K7" s="223"/>
      <c r="L7" s="223"/>
      <c r="M7" s="229"/>
      <c r="N7" s="228" t="str">
        <f>IF(N6="","",LOOKUP(N6,$W$3:$W$21,$Y$3:$Y$21))</f>
        <v/>
      </c>
      <c r="O7" s="223"/>
      <c r="P7" s="223"/>
      <c r="Q7" s="229"/>
      <c r="R7" s="228" t="str">
        <f>IF(R6="","",LOOKUP(R6,$W$3:$W$21,$Y$3:$Y$21))</f>
        <v/>
      </c>
      <c r="S7" s="223"/>
      <c r="T7" s="223"/>
      <c r="U7" s="229"/>
      <c r="W7" s="34">
        <v>5</v>
      </c>
      <c r="X7" s="34" t="s">
        <v>392</v>
      </c>
      <c r="Y7" s="99" t="s">
        <v>453</v>
      </c>
      <c r="Z7" s="99" t="s">
        <v>453</v>
      </c>
      <c r="AA7" s="22"/>
    </row>
    <row r="8" spans="1:27" ht="15" customHeight="1">
      <c r="A8" s="53">
        <v>1800</v>
      </c>
      <c r="B8" s="224" t="str">
        <f>IF(B6="","",IF(LOOKUP(B6,$W$9:$W$21,$Z$9:$Z$21)="","---",LOOKUP(B6,$W$9:$W$21,$Z$9:$Z$21)))</f>
        <v/>
      </c>
      <c r="C8" s="225"/>
      <c r="D8" s="225"/>
      <c r="E8" s="226"/>
      <c r="F8" s="224" t="str">
        <f>IF(F6="","",IF(LOOKUP(F6,$W$9:$W$21,$Z$9:$Z$21)="","---",LOOKUP(F6,$W$9:$W$21,$Z$9:$Z$21)))</f>
        <v/>
      </c>
      <c r="G8" s="225"/>
      <c r="H8" s="225"/>
      <c r="I8" s="226"/>
      <c r="J8" s="224" t="str">
        <f>IF(J6="","",IF(LOOKUP(J6,$W$3:$W$21,$Z$3:$Z$21)="","---",LOOKUP(J6,$W$3:$W$21,$Z$3:$Z$21)))</f>
        <v>Berardoni Emilia</v>
      </c>
      <c r="K8" s="225"/>
      <c r="L8" s="225"/>
      <c r="M8" s="226"/>
      <c r="N8" s="224" t="str">
        <f>IF(N6="","",IF(LOOKUP(N6,$W$3:$W$21,$Z$3:$Z$21)="","---",LOOKUP(N6,$W$3:$W$21,$Z$3:$Z$21)))</f>
        <v/>
      </c>
      <c r="O8" s="225"/>
      <c r="P8" s="225"/>
      <c r="Q8" s="226"/>
      <c r="R8" s="224" t="str">
        <f>IF(R6="","",IF(LOOKUP(R6,$W$3:$W$21,$Z$3:$Z$21)="","---",LOOKUP(R6,$W$3:$W$21,$Z$3:$Z$21)))</f>
        <v/>
      </c>
      <c r="S8" s="225"/>
      <c r="T8" s="225"/>
      <c r="U8" s="226"/>
      <c r="W8" s="34">
        <v>6</v>
      </c>
      <c r="X8" s="34" t="s">
        <v>393</v>
      </c>
      <c r="Y8" s="34" t="s">
        <v>77</v>
      </c>
      <c r="Z8" s="47" t="s">
        <v>77</v>
      </c>
      <c r="AA8" s="22"/>
    </row>
    <row r="9" spans="1:27" ht="15" customHeight="1">
      <c r="A9" s="53">
        <v>1800</v>
      </c>
      <c r="B9" s="29">
        <v>4</v>
      </c>
      <c r="C9" s="231" t="str">
        <f>IF(B9="","",LOOKUP(B9,$W$3:$W$21,$X$3:$X$21))</f>
        <v>At. C. Naturales</v>
      </c>
      <c r="D9" s="232"/>
      <c r="E9" s="233"/>
      <c r="F9" s="29">
        <v>1</v>
      </c>
      <c r="G9" s="231" t="str">
        <f>IF(F9="","",LOOKUP(F9,$W$3:$W$21,$X$3:$X$21))</f>
        <v>Ped. Crit. Diferencias</v>
      </c>
      <c r="H9" s="232"/>
      <c r="I9" s="233"/>
      <c r="J9" s="29">
        <v>6</v>
      </c>
      <c r="K9" s="231" t="str">
        <f>IF(J9="","",LOOKUP(J9,$W$3:$W$21,$X$3:$X$21))</f>
        <v>Ref. Filos. Educación</v>
      </c>
      <c r="L9" s="232"/>
      <c r="M9" s="233"/>
      <c r="N9" s="29"/>
      <c r="O9" s="231" t="str">
        <f>IF(N9="","",LOOKUP(N9,$W$3:$W$21,$X$3:$X$21))</f>
        <v/>
      </c>
      <c r="P9" s="232"/>
      <c r="Q9" s="233"/>
      <c r="R9" s="31"/>
      <c r="S9" s="231" t="str">
        <f>IF(R9="","",LOOKUP(R9,$W$3:$W$21,$X$3:$X$21))</f>
        <v/>
      </c>
      <c r="T9" s="232"/>
      <c r="U9" s="233"/>
      <c r="W9" s="34">
        <v>7</v>
      </c>
      <c r="X9" s="34" t="s">
        <v>394</v>
      </c>
      <c r="Y9" s="34" t="s">
        <v>146</v>
      </c>
      <c r="Z9" s="34" t="s">
        <v>146</v>
      </c>
      <c r="AA9" s="22"/>
    </row>
    <row r="10" spans="1:27" ht="15" customHeight="1">
      <c r="A10" s="54"/>
      <c r="B10" s="228" t="str">
        <f>IF(B9="","",LOOKUP(B9,$W$3:$W$21,$Y$3:$Y$21))</f>
        <v>Millauro Andrea</v>
      </c>
      <c r="C10" s="223"/>
      <c r="D10" s="223"/>
      <c r="E10" s="229"/>
      <c r="F10" s="228" t="str">
        <f>IF(F9="","",LOOKUP(F9,$W$3:$W$21,$Y$3:$Y$21))</f>
        <v>Vilan Ester</v>
      </c>
      <c r="G10" s="223"/>
      <c r="H10" s="223"/>
      <c r="I10" s="229"/>
      <c r="J10" s="228" t="str">
        <f>IF(J9="","",LOOKUP(J9,$W$3:$W$21,$Y$3:$Y$21))</f>
        <v>Dawidiuk Luciano</v>
      </c>
      <c r="K10" s="223"/>
      <c r="L10" s="223"/>
      <c r="M10" s="229"/>
      <c r="N10" s="228" t="str">
        <f>IF(N9="","",LOOKUP(N9,$W$3:$W$21,$Y$3:$Y$21))</f>
        <v/>
      </c>
      <c r="O10" s="223"/>
      <c r="P10" s="223"/>
      <c r="Q10" s="229"/>
      <c r="R10" s="228" t="str">
        <f>IF(R9="","",LOOKUP(R9,$W$3:$W$21,$Y$3:$Y$21))</f>
        <v/>
      </c>
      <c r="S10" s="223"/>
      <c r="T10" s="223"/>
      <c r="U10" s="229"/>
      <c r="W10" s="34">
        <v>8</v>
      </c>
      <c r="X10" s="34" t="s">
        <v>395</v>
      </c>
      <c r="Y10" s="34" t="s">
        <v>56</v>
      </c>
      <c r="Z10" s="34" t="s">
        <v>56</v>
      </c>
      <c r="AA10" s="22"/>
    </row>
    <row r="11" spans="1:27" ht="15" customHeight="1">
      <c r="A11" s="53">
        <v>1900</v>
      </c>
      <c r="B11" s="224" t="str">
        <f>IF(B9="","",IF(LOOKUP(B9,$W$3:$W$21,$Z$3:$Z$21)="","---",LOOKUP(B9,$W$3:$W$21,$Z$3:$Z$21)))</f>
        <v>a cubrir</v>
      </c>
      <c r="C11" s="225"/>
      <c r="D11" s="225"/>
      <c r="E11" s="226"/>
      <c r="F11" s="224" t="str">
        <f>IF(F9="","",IF(LOOKUP(F9,$W$3:$W$21,$Z$3:$Z$21)="","---",LOOKUP(F9,$W$3:$W$21,$Z$3:$Z$21)))</f>
        <v>Vilan Ester</v>
      </c>
      <c r="G11" s="225"/>
      <c r="H11" s="225"/>
      <c r="I11" s="226"/>
      <c r="J11" s="224" t="str">
        <f>IF(J9="","",IF(LOOKUP(J9,$W$3:$W$21,$Z$3:$Z$21)="","---",LOOKUP(J9,$W$3:$W$21,$Z$3:$Z$21)))</f>
        <v>Dawidiuk Luciano</v>
      </c>
      <c r="K11" s="225"/>
      <c r="L11" s="225"/>
      <c r="M11" s="226"/>
      <c r="N11" s="224" t="str">
        <f>IF(N9="","",IF(LOOKUP(N9,$W$3:$W$21,$Z$3:$Z$21)="","---",LOOKUP(N9,$W$3:$W$21,$Z$3:$Z$21)))</f>
        <v/>
      </c>
      <c r="O11" s="225"/>
      <c r="P11" s="225"/>
      <c r="Q11" s="226"/>
      <c r="R11" s="224" t="str">
        <f>IF(R9="","",IF(LOOKUP(R9,$W$3:$W$21,$Z$3:$Z$21)="","---",LOOKUP(R9,$W$3:$W$21,$Z$3:$Z$21)))</f>
        <v/>
      </c>
      <c r="S11" s="225"/>
      <c r="T11" s="225"/>
      <c r="U11" s="226"/>
      <c r="W11" s="34">
        <v>9</v>
      </c>
      <c r="X11" s="34" t="s">
        <v>396</v>
      </c>
      <c r="Y11" s="34" t="s">
        <v>22</v>
      </c>
      <c r="Z11" s="34" t="s">
        <v>46</v>
      </c>
      <c r="AA11" s="22"/>
    </row>
    <row r="12" spans="1:27" ht="21.75" customHeight="1">
      <c r="A12" s="53">
        <v>1900</v>
      </c>
      <c r="B12" s="29">
        <v>4</v>
      </c>
      <c r="C12" s="231" t="str">
        <f>IF(B12="","",LOOKUP(B12,$W$3:$W$21,$X$3:$X$21))</f>
        <v>At. C. Naturales</v>
      </c>
      <c r="D12" s="232"/>
      <c r="E12" s="233"/>
      <c r="F12" s="29">
        <v>7</v>
      </c>
      <c r="G12" s="231" t="str">
        <f>IF(F12="","",LOOKUP(F12,$W$3:$W$21,$X$3:$X$21))</f>
        <v>Dim Et-Pol.de la Praxis Doc.</v>
      </c>
      <c r="H12" s="232"/>
      <c r="I12" s="233"/>
      <c r="J12" s="29">
        <v>8</v>
      </c>
      <c r="K12" s="231" t="str">
        <f>IF(J12="","",LOOKUP(J12,$W$3:$W$21,$X$3:$X$21))</f>
        <v xml:space="preserve">EDI. </v>
      </c>
      <c r="L12" s="232"/>
      <c r="M12" s="233"/>
      <c r="N12" s="29"/>
      <c r="O12" s="231" t="str">
        <f>IF(N12="","",LOOKUP(N12,$W$3:$W$21,$X$3:$X$21))</f>
        <v/>
      </c>
      <c r="P12" s="232"/>
      <c r="Q12" s="233"/>
      <c r="R12" s="31"/>
      <c r="S12" s="231" t="str">
        <f>IF(R12="","",LOOKUP(R12,$W$3:$W$21,$X$3:$X$21))</f>
        <v/>
      </c>
      <c r="T12" s="232"/>
      <c r="U12" s="233"/>
      <c r="W12" s="34"/>
      <c r="X12" s="34"/>
      <c r="Y12" s="34"/>
      <c r="Z12" s="34"/>
      <c r="AA12" s="22"/>
    </row>
    <row r="13" spans="1:27" ht="15" customHeight="1">
      <c r="A13" s="53"/>
      <c r="B13" s="228" t="str">
        <f>IF(B12="","",LOOKUP(B12,$W$3:$W$21,$Y$3:$Y$21))</f>
        <v>Millauro Andrea</v>
      </c>
      <c r="C13" s="223"/>
      <c r="D13" s="223"/>
      <c r="E13" s="229"/>
      <c r="F13" s="228" t="str">
        <f>IF(F12="","",LOOKUP(F12,$W$3:$W$21,$Y$3:$Y$21))</f>
        <v>Urricelqui Patricio</v>
      </c>
      <c r="G13" s="223"/>
      <c r="H13" s="223"/>
      <c r="I13" s="229"/>
      <c r="J13" s="228" t="str">
        <f>IF(J12="","",LOOKUP(J12,$W$3:$W$21,$Y$3:$Y$21))</f>
        <v>Caricato M José</v>
      </c>
      <c r="K13" s="223"/>
      <c r="L13" s="223"/>
      <c r="M13" s="229"/>
      <c r="N13" s="228" t="str">
        <f>IF(N12="","",LOOKUP(N12,$W$3:$W$21,$Y$3:$Y$21))</f>
        <v/>
      </c>
      <c r="O13" s="223"/>
      <c r="P13" s="223"/>
      <c r="Q13" s="229"/>
      <c r="R13" s="228" t="str">
        <f>IF(R12="","",LOOKUP(R12,$W$3:$W$21,$Y$3:$Y$21))</f>
        <v/>
      </c>
      <c r="S13" s="223"/>
      <c r="T13" s="223"/>
      <c r="U13" s="229"/>
      <c r="W13" s="25"/>
      <c r="X13" s="35"/>
      <c r="Y13" s="34"/>
      <c r="Z13" s="34"/>
      <c r="AA13" s="22"/>
    </row>
    <row r="14" spans="1:27" ht="15" customHeight="1">
      <c r="A14" s="53">
        <v>2000</v>
      </c>
      <c r="B14" s="224" t="str">
        <f>IF(B12="","",IF(LOOKUP(B12,$W$3:$W$21,$Z$3:$Z$21)="","---",LOOKUP(B12,$W$3:$W$21,$Z$3:$Z$21)))</f>
        <v>a cubrir</v>
      </c>
      <c r="C14" s="225"/>
      <c r="D14" s="225"/>
      <c r="E14" s="226"/>
      <c r="F14" s="224" t="str">
        <f>IF(F12="","",IF(LOOKUP(F12,$W$3:$W$21,$Z$3:$Z$21)="","---",LOOKUP(F12,$W$3:$W$21,$Z$3:$Z$21)))</f>
        <v>Urricelqui Patricio</v>
      </c>
      <c r="G14" s="225"/>
      <c r="H14" s="225"/>
      <c r="I14" s="226"/>
      <c r="J14" s="224" t="str">
        <f>IF(J12="","",IF(LOOKUP(J12,$W$3:$W$21,$Z$3:$Z$21)="","---",LOOKUP(J12,$W$3:$W$21,$Z$3:$Z$21)))</f>
        <v>Caricato M José</v>
      </c>
      <c r="K14" s="225"/>
      <c r="L14" s="225"/>
      <c r="M14" s="226"/>
      <c r="N14" s="224" t="str">
        <f>IF(N12="","",IF(LOOKUP(N12,$W$3:$W$21,$Z$3:$Z$21)="","---",LOOKUP(N12,$W$3:$W$21,$Z$3:$Z$21)))</f>
        <v/>
      </c>
      <c r="O14" s="225"/>
      <c r="P14" s="225"/>
      <c r="Q14" s="226"/>
      <c r="R14" s="224" t="str">
        <f>IF(R12="","",IF(LOOKUP(R12,$W$3:$W$21,$Z$3:$Z$21)="","---",LOOKUP(R12,$W$3:$W$21,$Z$3:$Z$21)))</f>
        <v/>
      </c>
      <c r="S14" s="225"/>
      <c r="T14" s="225"/>
      <c r="U14" s="226"/>
      <c r="W14" s="25"/>
      <c r="X14" s="35"/>
      <c r="Y14" s="34"/>
      <c r="Z14" s="34"/>
      <c r="AA14" s="22"/>
    </row>
    <row r="15" spans="1:27" ht="15" customHeight="1">
      <c r="A15" s="53">
        <v>2010</v>
      </c>
      <c r="B15" s="29">
        <v>3</v>
      </c>
      <c r="C15" s="231" t="str">
        <f>IF(B15="","",LOOKUP(B15,$W$3:$W$21,$X$3:$X$21))</f>
        <v>At. C. Sociales</v>
      </c>
      <c r="D15" s="232"/>
      <c r="E15" s="233"/>
      <c r="F15" s="29">
        <v>5</v>
      </c>
      <c r="G15" s="231" t="str">
        <f>IF(F15="","",LOOKUP(F15,$W$3:$W$21,$X$3:$X$21))</f>
        <v>At. Matemática</v>
      </c>
      <c r="H15" s="232"/>
      <c r="I15" s="233"/>
      <c r="J15" s="29">
        <v>2</v>
      </c>
      <c r="K15" s="231" t="str">
        <f>IF(J15="","",LOOKUP(J15,$W$3:$W$21,$X$3:$X$21))</f>
        <v>At. Práct. Leng. Lit.</v>
      </c>
      <c r="L15" s="232"/>
      <c r="M15" s="233"/>
      <c r="N15" s="29"/>
      <c r="O15" s="231" t="str">
        <f>IF(N15="","",LOOKUP(N15,$W$3:$W$21,$X$3:$X$21))</f>
        <v/>
      </c>
      <c r="P15" s="232"/>
      <c r="Q15" s="233"/>
      <c r="R15" s="31"/>
      <c r="S15" s="231" t="str">
        <f>IF(R15="","",LOOKUP(R15,$W$3:$W$21,$X$3:$X$21))</f>
        <v/>
      </c>
      <c r="T15" s="232"/>
      <c r="U15" s="233"/>
      <c r="W15" s="25"/>
      <c r="X15" s="35"/>
      <c r="Y15" s="34"/>
      <c r="Z15" s="34"/>
      <c r="AA15" s="22"/>
    </row>
    <row r="16" spans="1:27" ht="15" customHeight="1">
      <c r="A16" s="54"/>
      <c r="B16" s="228" t="str">
        <f>IF(B15="","",LOOKUP(B15,$W$3:$W$21,$Y$3:$Y$21))</f>
        <v>Requiere Marisa</v>
      </c>
      <c r="C16" s="223"/>
      <c r="D16" s="223"/>
      <c r="E16" s="229"/>
      <c r="F16" s="228" t="str">
        <f>IF(F15="","",LOOKUP(F15,$W$3:$W$21,$Y$3:$Y$21))</f>
        <v>Scheffer Ruben</v>
      </c>
      <c r="G16" s="223"/>
      <c r="H16" s="223"/>
      <c r="I16" s="229"/>
      <c r="J16" s="228" t="str">
        <f>IF(J15="","",LOOKUP(J15,$W$3:$W$21,$Y$3:$Y$21))</f>
        <v>Porto Flavia</v>
      </c>
      <c r="K16" s="223"/>
      <c r="L16" s="223"/>
      <c r="M16" s="229"/>
      <c r="N16" s="228" t="str">
        <f>IF(N15="","",LOOKUP(N15,$W$3:$W$21,$Y$3:$Y$21))</f>
        <v/>
      </c>
      <c r="O16" s="223"/>
      <c r="P16" s="223"/>
      <c r="Q16" s="229"/>
      <c r="R16" s="228" t="str">
        <f>IF(R15="","",LOOKUP(R15,$W$3:$W$21,$Y$3:$Y$21))</f>
        <v/>
      </c>
      <c r="S16" s="223"/>
      <c r="T16" s="223"/>
      <c r="U16" s="229"/>
      <c r="W16" s="25"/>
      <c r="X16" s="35"/>
      <c r="Y16" s="34"/>
      <c r="Z16" s="34"/>
      <c r="AA16" s="22"/>
    </row>
    <row r="17" spans="1:27" ht="15" customHeight="1">
      <c r="A17" s="53">
        <v>2110</v>
      </c>
      <c r="B17" s="224" t="str">
        <f>IF(B15="","",IF(LOOKUP(B15,$W$3:$W$21,$Z$3:$Z$21)="","---",LOOKUP(B15,$W$3:$W$21,$Z$3:$Z$21)))</f>
        <v>Requiere Marisa</v>
      </c>
      <c r="C17" s="225"/>
      <c r="D17" s="225"/>
      <c r="E17" s="226"/>
      <c r="F17" s="224" t="str">
        <f>IF(F15="","",IF(LOOKUP(F15,$W$3:$W$21,$Z$3:$Z$21)="","---",LOOKUP(F15,$W$3:$W$21,$Z$3:$Z$21)))</f>
        <v>Scheffer Ruben</v>
      </c>
      <c r="G17" s="225"/>
      <c r="H17" s="225"/>
      <c r="I17" s="226"/>
      <c r="J17" s="224" t="str">
        <f>IF(J15="","",IF(LOOKUP(J15,$W$3:$W$21,$Z$3:$Z$21)="","---",LOOKUP(J15,$W$3:$W$21,$Z$3:$Z$21)))</f>
        <v>Porto Flavia</v>
      </c>
      <c r="K17" s="225"/>
      <c r="L17" s="225"/>
      <c r="M17" s="226"/>
      <c r="N17" s="224" t="str">
        <f>IF(N15="","",IF(LOOKUP(N15,$W$3:$W$21,$Z$3:$Z$21)="","---",LOOKUP(N15,$W$3:$W$21,$Z$3:$Z$21)))</f>
        <v/>
      </c>
      <c r="O17" s="225"/>
      <c r="P17" s="225"/>
      <c r="Q17" s="226"/>
      <c r="R17" s="224" t="str">
        <f>IF(R15="","",IF(LOOKUP(R15,$W$3:$W$21,$Z$3:$Z$21)="","---",LOOKUP(R15,$W$3:$W$21,$Z$3:$Z$21)))</f>
        <v/>
      </c>
      <c r="S17" s="225"/>
      <c r="T17" s="225"/>
      <c r="U17" s="226"/>
      <c r="W17" s="25"/>
      <c r="X17" s="35"/>
      <c r="Y17" s="34"/>
      <c r="Z17" s="34"/>
      <c r="AA17" s="22"/>
    </row>
    <row r="18" spans="1:27" ht="17.25" customHeight="1">
      <c r="A18" s="53">
        <v>2110</v>
      </c>
      <c r="B18" s="29">
        <v>3</v>
      </c>
      <c r="C18" s="231" t="str">
        <f>IF(B18="","",LOOKUP(B18,$W$3:$W$21,$X$3:$X$21))</f>
        <v>At. C. Sociales</v>
      </c>
      <c r="D18" s="232"/>
      <c r="E18" s="233"/>
      <c r="F18" s="29">
        <v>5</v>
      </c>
      <c r="G18" s="231" t="str">
        <f>IF(F18="","",LOOKUP(F18,$W$3:$W$21,$X$3:$X$21))</f>
        <v>At. Matemática</v>
      </c>
      <c r="H18" s="232"/>
      <c r="I18" s="233"/>
      <c r="J18" s="29">
        <v>2</v>
      </c>
      <c r="K18" s="231" t="str">
        <f>IF(J18="","",LOOKUP(J18,$W$3:$W$21,$X$3:$X$21))</f>
        <v>At. Práct. Leng. Lit.</v>
      </c>
      <c r="L18" s="232"/>
      <c r="M18" s="233"/>
      <c r="N18" s="29"/>
      <c r="O18" s="231" t="str">
        <f>IF(N18="","",LOOKUP(N18,$W$3:$W$21,$X$3:$X$21))</f>
        <v/>
      </c>
      <c r="P18" s="232"/>
      <c r="Q18" s="233"/>
      <c r="R18" s="31"/>
      <c r="S18" s="231" t="str">
        <f>IF(R18="","",LOOKUP(R18,$W$3:$W$21,$X$3:$X$21))</f>
        <v/>
      </c>
      <c r="T18" s="232"/>
      <c r="U18" s="233"/>
      <c r="W18" s="25"/>
      <c r="X18" s="35"/>
      <c r="Y18" s="34"/>
      <c r="Z18" s="34"/>
      <c r="AA18" s="22"/>
    </row>
    <row r="19" spans="1:27" ht="15" customHeight="1">
      <c r="A19" s="54"/>
      <c r="B19" s="228" t="str">
        <f>IF(B18="","",LOOKUP(B18,$W$3:$W$21,$Y$3:$Y$21))</f>
        <v>Requiere Marisa</v>
      </c>
      <c r="C19" s="223"/>
      <c r="D19" s="223"/>
      <c r="E19" s="229"/>
      <c r="F19" s="228" t="str">
        <f>IF(F18="","",LOOKUP(F18,$W$3:$W$21,$Y$3:$Y$21))</f>
        <v>Scheffer Ruben</v>
      </c>
      <c r="G19" s="223"/>
      <c r="H19" s="223"/>
      <c r="I19" s="229"/>
      <c r="J19" s="228" t="str">
        <f>IF(J18="","",LOOKUP(J18,$W$3:$W$21,$Y$3:$Y$21))</f>
        <v>Porto Flavia</v>
      </c>
      <c r="K19" s="223"/>
      <c r="L19" s="223"/>
      <c r="M19" s="229"/>
      <c r="N19" s="228" t="str">
        <f>IF(N18="","",LOOKUP(N18,$W$3:$W$21,$Y$3:$Y$21))</f>
        <v/>
      </c>
      <c r="O19" s="223"/>
      <c r="P19" s="223"/>
      <c r="Q19" s="229"/>
      <c r="R19" s="228" t="str">
        <f>IF(R18="","",LOOKUP(R18,$W$3:$W$21,$Y$3:$Y$21))</f>
        <v/>
      </c>
      <c r="S19" s="223"/>
      <c r="T19" s="223"/>
      <c r="U19" s="229"/>
      <c r="W19" s="25"/>
      <c r="X19" s="46"/>
      <c r="Y19" s="47"/>
      <c r="Z19" s="47"/>
      <c r="AA19" s="22"/>
    </row>
    <row r="20" spans="1:27" ht="15" customHeight="1">
      <c r="A20" s="53">
        <v>2210</v>
      </c>
      <c r="B20" s="224" t="s">
        <v>397</v>
      </c>
      <c r="C20" s="225"/>
      <c r="D20" s="225"/>
      <c r="E20" s="226"/>
      <c r="F20" s="224" t="str">
        <f>IF(F18="","",IF(LOOKUP(F18,$W$3:$W$21,$Z$3:$Z$21)="","---",LOOKUP(F18,$W$3:$W$21,$Z$3:$Z$21)))</f>
        <v>Scheffer Ruben</v>
      </c>
      <c r="G20" s="225"/>
      <c r="H20" s="225"/>
      <c r="I20" s="226"/>
      <c r="J20" s="224" t="str">
        <f>IF(J18="","",IF(LOOKUP(J18,$W$3:$W$21,$Z$3:$Z$21)="","---",LOOKUP(J18,$W$3:$W$21,$Z$3:$Z$21)))</f>
        <v>Porto Flavia</v>
      </c>
      <c r="K20" s="225"/>
      <c r="L20" s="225"/>
      <c r="M20" s="226"/>
      <c r="N20" s="224" t="str">
        <f>IF(N18="","",IF(LOOKUP(N18,$W$3:$W$21,$Z$3:$Z$21)="","---",LOOKUP(N18,$W$3:$W$21,$Z$3:$Z$21)))</f>
        <v/>
      </c>
      <c r="O20" s="225"/>
      <c r="P20" s="225"/>
      <c r="Q20" s="226"/>
      <c r="R20" s="224" t="str">
        <f>IF(R18="","",IF(LOOKUP(R18,$W$3:$W$21,$Z$3:$Z$21)="","---",LOOKUP(R18,$W$3:$W$21,$Z$3:$Z$21)))</f>
        <v/>
      </c>
      <c r="S20" s="225"/>
      <c r="T20" s="225"/>
      <c r="U20" s="226"/>
      <c r="W20" s="25"/>
      <c r="X20" s="46"/>
      <c r="Y20" s="47"/>
      <c r="Z20" s="47"/>
      <c r="AA20" s="22"/>
    </row>
    <row r="21" spans="1:27" ht="15" customHeight="1">
      <c r="B21" s="48"/>
      <c r="C21" s="48"/>
      <c r="D21" s="48"/>
      <c r="E21" s="49"/>
      <c r="F21" s="49"/>
      <c r="G21" s="49"/>
      <c r="H21" s="49"/>
      <c r="I21" s="49"/>
      <c r="J21" s="49"/>
      <c r="K21" s="49"/>
      <c r="L21" s="49"/>
      <c r="M21" s="49"/>
      <c r="N21" s="49"/>
      <c r="O21" s="49"/>
      <c r="P21" s="49"/>
      <c r="Q21" s="50"/>
      <c r="R21" s="50"/>
      <c r="S21" s="50"/>
      <c r="T21" s="50"/>
      <c r="U21" s="50"/>
      <c r="W21" s="25"/>
      <c r="X21" s="46"/>
      <c r="Y21" s="47"/>
      <c r="Z21" s="47"/>
      <c r="AA21" s="22"/>
    </row>
    <row r="22" spans="1:27" ht="12.75" customHeight="1"/>
    <row r="23" spans="1:27" ht="12.75" customHeight="1"/>
    <row r="24" spans="1:27" ht="12.75" customHeight="1"/>
    <row r="25" spans="1:27" ht="12.75" customHeight="1"/>
    <row r="26" spans="1:27" ht="12.75" customHeight="1"/>
    <row r="27" spans="1:27" ht="12.75" customHeight="1"/>
    <row r="28" spans="1:27" ht="12.75" customHeight="1"/>
    <row r="29" spans="1:27" ht="12.75" customHeight="1"/>
    <row r="30" spans="1:27" ht="12.75" customHeight="1"/>
    <row r="31" spans="1:27" ht="12.75" customHeight="1"/>
    <row r="32" spans="1:27"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row r="186" ht="12.75"/>
    <row r="187" ht="12.75"/>
    <row r="188" ht="12.75"/>
    <row r="189" ht="12.75"/>
    <row r="190" ht="12.75"/>
    <row r="191" ht="12.75"/>
    <row r="192" ht="12.75"/>
    <row r="193" ht="12.75"/>
    <row r="194" ht="12.75"/>
    <row r="195" ht="12.75"/>
    <row r="196" ht="12.75"/>
    <row r="197" ht="12.75"/>
    <row r="198" ht="12.75"/>
    <row r="199" ht="12.75"/>
    <row r="200" ht="12.75"/>
    <row r="201" ht="12.75"/>
    <row r="202" ht="12.75"/>
    <row r="203" ht="12.75"/>
    <row r="204" ht="12.75"/>
    <row r="205" ht="12.75"/>
    <row r="206" ht="12.75"/>
    <row r="207" ht="12.75"/>
    <row r="208" ht="12.75"/>
    <row r="209" ht="12.75"/>
    <row r="210" ht="12.75"/>
    <row r="211" ht="12.75"/>
    <row r="212" ht="12.75"/>
    <row r="213" ht="12.75"/>
    <row r="214" ht="12.75"/>
    <row r="215" ht="12.75"/>
    <row r="216" ht="12.75"/>
    <row r="217" ht="12.75"/>
    <row r="218" ht="12.75"/>
    <row r="219" ht="12.75"/>
    <row r="220" ht="12.75"/>
    <row r="221" ht="12.75"/>
    <row r="222" ht="12.75"/>
    <row r="223" ht="12.75"/>
    <row r="224" ht="12.75"/>
    <row r="225" ht="12.75"/>
    <row r="226" ht="12.75"/>
    <row r="227" ht="12.75"/>
    <row r="228" ht="12.75"/>
    <row r="229" ht="12.75"/>
    <row r="230" ht="12.75"/>
    <row r="231" ht="12.75"/>
    <row r="232" ht="12.75"/>
    <row r="233" ht="12.75"/>
    <row r="234" ht="12.75"/>
    <row r="235" ht="12.75"/>
    <row r="236" ht="12.75"/>
    <row r="237" ht="12.75"/>
    <row r="238" ht="12.75"/>
    <row r="239" ht="12.75"/>
    <row r="240" ht="12.75"/>
    <row r="241" ht="12.75"/>
    <row r="242" ht="12.75"/>
    <row r="243" ht="12.75"/>
    <row r="244" ht="12.75"/>
    <row r="245" ht="12.75"/>
    <row r="246" ht="12.75"/>
    <row r="247" ht="12.75"/>
    <row r="248" ht="12.75"/>
    <row r="249" ht="12.75"/>
    <row r="250" ht="12.75"/>
    <row r="251" ht="12.75"/>
    <row r="252" ht="12.75"/>
    <row r="253" ht="12.75"/>
    <row r="254" ht="12.75"/>
    <row r="255" ht="12.75"/>
    <row r="256" ht="12.75"/>
    <row r="257" ht="12.75"/>
    <row r="258" ht="12.75"/>
    <row r="259" ht="12.75"/>
    <row r="260" ht="12.75"/>
    <row r="261" ht="12.75"/>
    <row r="262" ht="12.75"/>
    <row r="263" ht="12.75"/>
    <row r="264" ht="12.75"/>
    <row r="265" ht="12.75"/>
    <row r="266" ht="12.75"/>
    <row r="267" ht="12.75"/>
    <row r="268" ht="12.75"/>
    <row r="269" ht="12.75"/>
    <row r="270" ht="12.75"/>
    <row r="271" ht="12.75"/>
    <row r="272" ht="12.75"/>
    <row r="273" ht="12.75"/>
    <row r="274" ht="12.75"/>
    <row r="275" ht="12.75"/>
    <row r="276" ht="12.75"/>
    <row r="277" ht="12.75"/>
    <row r="278" ht="12.75"/>
    <row r="279" ht="12.75"/>
    <row r="280" ht="12.75"/>
    <row r="281" ht="12.75"/>
    <row r="282" ht="12.75"/>
    <row r="283" ht="12.75"/>
    <row r="284" ht="12.75"/>
    <row r="285" ht="12.75"/>
    <row r="286" ht="12.75"/>
    <row r="287" ht="12.75"/>
    <row r="288" ht="12.75"/>
    <row r="289" ht="12.75"/>
    <row r="290" ht="12.75"/>
    <row r="291" ht="12.75"/>
    <row r="292" ht="12.75"/>
    <row r="293" ht="12.75"/>
    <row r="294" ht="12.75"/>
    <row r="295" ht="12.75"/>
    <row r="296" ht="12.75"/>
    <row r="297" ht="12.75"/>
    <row r="298" ht="12.75"/>
    <row r="299" ht="12.75"/>
    <row r="300" ht="12.75"/>
    <row r="301" ht="12.75"/>
    <row r="302" ht="12.75"/>
    <row r="303" ht="12.75"/>
    <row r="304" ht="12.75"/>
    <row r="305" ht="12.75"/>
    <row r="306" ht="12.75"/>
    <row r="307" ht="12.75"/>
    <row r="308" ht="12.75"/>
    <row r="309" ht="12.75"/>
    <row r="310" ht="12.75"/>
    <row r="311" ht="12.75"/>
    <row r="312" ht="12.75"/>
    <row r="313" ht="12.75"/>
    <row r="314" ht="12.75"/>
    <row r="315" ht="12.75"/>
    <row r="316" ht="12.75"/>
    <row r="317" ht="12.75"/>
    <row r="318" ht="12.75"/>
    <row r="319" ht="12.75"/>
    <row r="320" ht="12.75"/>
    <row r="321" ht="12.75"/>
    <row r="322" ht="12.75"/>
    <row r="323" ht="12.75"/>
    <row r="324" ht="12.75"/>
    <row r="325" ht="12.75"/>
    <row r="326" ht="12.75"/>
    <row r="327" ht="12.75"/>
    <row r="328" ht="12.75"/>
    <row r="329" ht="12.75"/>
    <row r="330" ht="12.75"/>
    <row r="331" ht="12.75"/>
    <row r="332" ht="12.75"/>
    <row r="333" ht="12.75"/>
    <row r="334" ht="12.75"/>
    <row r="335" ht="12.75"/>
    <row r="336" ht="12.75"/>
    <row r="337" ht="12.75"/>
    <row r="338" ht="12.75"/>
    <row r="339" ht="12.75"/>
    <row r="340" ht="12.75"/>
    <row r="341" ht="12.75"/>
    <row r="342" ht="12.75"/>
    <row r="343" ht="12.75"/>
    <row r="344" ht="12.75"/>
    <row r="345" ht="12.75"/>
    <row r="346" ht="12.75"/>
    <row r="347" ht="12.75"/>
    <row r="348" ht="12.75"/>
    <row r="349" ht="12.75"/>
    <row r="350" ht="12.75"/>
    <row r="351" ht="12.75"/>
    <row r="352" ht="12.75"/>
    <row r="353" ht="12.75"/>
    <row r="354" ht="12.75"/>
    <row r="355" ht="12.75"/>
    <row r="356" ht="12.75"/>
    <row r="357" ht="12.75"/>
    <row r="358" ht="12.75"/>
    <row r="359" ht="12.75"/>
    <row r="360" ht="12.75"/>
    <row r="361" ht="12.75"/>
    <row r="362" ht="12.75"/>
    <row r="363" ht="12.75"/>
    <row r="364" ht="12.75"/>
    <row r="365" ht="12.75"/>
    <row r="366" ht="12.75"/>
    <row r="367" ht="12.75"/>
    <row r="368" ht="12.75"/>
    <row r="369" ht="12.75"/>
    <row r="370" ht="12.75"/>
    <row r="371" ht="12.75"/>
    <row r="372" ht="12.75"/>
    <row r="373" ht="12.75"/>
    <row r="374" ht="12.75"/>
    <row r="375" ht="12.75"/>
    <row r="376" ht="12.75"/>
    <row r="377" ht="12.75"/>
    <row r="378" ht="12.75"/>
    <row r="379" ht="12.75"/>
    <row r="380" ht="12.75"/>
    <row r="381" ht="12.75"/>
    <row r="382" ht="12.75"/>
    <row r="383" ht="12.75"/>
    <row r="384" ht="12.75"/>
    <row r="385" ht="12.75"/>
    <row r="386" ht="12.75"/>
    <row r="387" ht="12.75"/>
    <row r="388" ht="12.75"/>
    <row r="389" ht="12.75"/>
    <row r="390" ht="12.75"/>
    <row r="391" ht="12.75"/>
    <row r="392" ht="12.75"/>
    <row r="393" ht="12.75"/>
    <row r="394" ht="12.75"/>
    <row r="395" ht="12.75"/>
    <row r="396" ht="12.75"/>
    <row r="397" ht="12.75"/>
    <row r="398" ht="12.75"/>
    <row r="399" ht="12.75"/>
    <row r="400" ht="12.75"/>
    <row r="401" ht="12.75"/>
    <row r="402" ht="12.75"/>
    <row r="403" ht="12.75"/>
    <row r="404" ht="12.75"/>
    <row r="405" ht="12.75"/>
    <row r="406" ht="12.75"/>
    <row r="407" ht="12.75"/>
    <row r="408" ht="12.75"/>
    <row r="409" ht="12.75"/>
    <row r="410" ht="12.75"/>
    <row r="411" ht="12.75"/>
    <row r="412" ht="12.75"/>
    <row r="413" ht="12.75"/>
    <row r="414" ht="12.75"/>
    <row r="415" ht="12.75"/>
    <row r="416" ht="12.75"/>
    <row r="417" ht="12.75"/>
    <row r="418" ht="12.75"/>
    <row r="419" ht="12.75"/>
    <row r="420" ht="12.75"/>
    <row r="421" ht="12.75"/>
    <row r="422" ht="12.75"/>
    <row r="423" ht="12.75"/>
    <row r="424" ht="12.75"/>
    <row r="425" ht="12.75"/>
    <row r="426" ht="12.75"/>
    <row r="427" ht="12.75"/>
    <row r="428" ht="12.75"/>
    <row r="429" ht="12.75"/>
    <row r="430" ht="12.75"/>
    <row r="431" ht="12.75"/>
    <row r="432" ht="12.75"/>
    <row r="433" ht="12.75"/>
    <row r="434" ht="12.75"/>
    <row r="435" ht="12.75"/>
    <row r="436" ht="12.75"/>
    <row r="437" ht="12.75"/>
    <row r="438" ht="12.75"/>
    <row r="439" ht="12.75"/>
    <row r="440" ht="12.75"/>
    <row r="441" ht="12.75"/>
    <row r="442" ht="12.75"/>
    <row r="443" ht="12.75"/>
    <row r="444" ht="12.75"/>
    <row r="445" ht="12.75"/>
    <row r="446" ht="12.75"/>
    <row r="447" ht="12.75"/>
    <row r="448" ht="12.75"/>
    <row r="449" ht="12.75"/>
    <row r="450" ht="12.75"/>
    <row r="451" ht="12.75"/>
    <row r="452" ht="12.75"/>
    <row r="453" ht="12.75"/>
    <row r="454" ht="12.75"/>
    <row r="455" ht="12.75"/>
    <row r="456" ht="12.75"/>
    <row r="457" ht="12.75"/>
    <row r="458" ht="12.75"/>
    <row r="459" ht="12.75"/>
    <row r="460" ht="12.75"/>
    <row r="461" ht="12.75"/>
    <row r="462" ht="12.75"/>
    <row r="463" ht="12.75"/>
    <row r="464" ht="12.75"/>
    <row r="465" ht="12.75"/>
    <row r="466" ht="12.75"/>
    <row r="467" ht="12.75"/>
    <row r="468" ht="12.75"/>
    <row r="469" ht="12.75"/>
    <row r="470" ht="12.75"/>
    <row r="471" ht="12.75"/>
    <row r="472" ht="12.75"/>
    <row r="473" ht="12.75"/>
    <row r="474" ht="12.75"/>
    <row r="475" ht="12.75"/>
    <row r="476" ht="12.75"/>
    <row r="477" ht="12.75"/>
    <row r="478" ht="12.75"/>
    <row r="479" ht="12.75"/>
    <row r="480" ht="12.75"/>
    <row r="481" ht="12.75"/>
    <row r="482" ht="12.75"/>
    <row r="483" ht="12.75"/>
    <row r="484" ht="12.75"/>
    <row r="485" ht="12.75"/>
    <row r="486" ht="12.75"/>
    <row r="487" ht="12.75"/>
    <row r="488" ht="12.75"/>
    <row r="489" ht="12.75"/>
    <row r="490" ht="12.75"/>
    <row r="491" ht="12.75"/>
    <row r="492" ht="12.75"/>
    <row r="493" ht="12.75"/>
    <row r="494" ht="12.75"/>
    <row r="495" ht="12.75"/>
    <row r="496" ht="12.75"/>
    <row r="497" ht="12.75"/>
    <row r="498" ht="12.75"/>
    <row r="499" ht="12.75"/>
    <row r="500" ht="12.75"/>
    <row r="501" ht="12.75"/>
    <row r="502" ht="12.75"/>
    <row r="503" ht="12.75"/>
    <row r="504" ht="12.75"/>
    <row r="505" ht="12.75"/>
    <row r="506" ht="12.75"/>
    <row r="507" ht="12.75"/>
    <row r="508" ht="12.75"/>
    <row r="509" ht="12.75"/>
    <row r="510" ht="12.75"/>
    <row r="511" ht="12.75"/>
    <row r="512" ht="12.75"/>
    <row r="513" ht="12.75"/>
    <row r="514" ht="12.75"/>
    <row r="515" ht="12.75"/>
    <row r="516" ht="12.75"/>
    <row r="517" ht="12.75"/>
    <row r="518" ht="12.75"/>
    <row r="519" ht="12.75"/>
    <row r="520" ht="12.75"/>
    <row r="521" ht="12.75"/>
    <row r="522" ht="12.75"/>
    <row r="523" ht="12.75"/>
    <row r="524" ht="12.75"/>
    <row r="525" ht="12.75"/>
    <row r="526" ht="12.75"/>
    <row r="527" ht="12.75"/>
    <row r="528" ht="12.75"/>
    <row r="529" ht="12.75"/>
    <row r="530" ht="12.75"/>
    <row r="531" ht="12.75"/>
    <row r="532" ht="12.75"/>
    <row r="533" ht="12.75"/>
    <row r="534" ht="12.75"/>
    <row r="535" ht="12.75"/>
    <row r="536" ht="12.75"/>
    <row r="537" ht="12.75"/>
    <row r="538" ht="12.75"/>
    <row r="539" ht="12.75"/>
    <row r="540" ht="12.75"/>
    <row r="541" ht="12.75"/>
    <row r="542" ht="12.75"/>
    <row r="543" ht="12.75"/>
    <row r="544" ht="12.75"/>
    <row r="545" ht="12.75"/>
    <row r="546" ht="12.75"/>
    <row r="547" ht="12.75"/>
    <row r="548" ht="12.75"/>
    <row r="549" ht="12.75"/>
    <row r="550" ht="12.75"/>
    <row r="551" ht="12.75"/>
    <row r="552" ht="12.75"/>
    <row r="553" ht="12.75"/>
    <row r="554" ht="12.75"/>
    <row r="555" ht="12.75"/>
    <row r="556" ht="12.75"/>
    <row r="557" ht="12.75"/>
    <row r="558" ht="12.75"/>
    <row r="559" ht="12.75"/>
    <row r="560" ht="12.75"/>
    <row r="561" ht="12.75"/>
    <row r="562" ht="12.75"/>
    <row r="563" ht="12.75"/>
    <row r="564" ht="12.75"/>
    <row r="565" ht="12.75"/>
    <row r="566" ht="12.75"/>
    <row r="567" ht="12.75"/>
    <row r="568" ht="12.75"/>
    <row r="569" ht="12.75"/>
    <row r="570" ht="12.75"/>
    <row r="571" ht="12.75"/>
    <row r="572" ht="12.75"/>
    <row r="573" ht="12.75"/>
    <row r="574" ht="12.75"/>
    <row r="575" ht="12.75"/>
    <row r="576" ht="12.75"/>
    <row r="577" ht="12.75"/>
    <row r="578" ht="12.75"/>
    <row r="579" ht="12.75"/>
    <row r="580" ht="12.75"/>
    <row r="581" ht="12.75"/>
    <row r="582" ht="12.75"/>
    <row r="583" ht="12.75"/>
    <row r="584" ht="12.75"/>
    <row r="585" ht="12.75"/>
    <row r="586" ht="12.75"/>
    <row r="587" ht="12.75"/>
    <row r="588" ht="12.75"/>
    <row r="589" ht="12.75"/>
    <row r="590" ht="12.75"/>
    <row r="591" ht="12.75"/>
    <row r="592" ht="12.75"/>
    <row r="593" ht="12.75"/>
    <row r="594" ht="12.75"/>
    <row r="595" ht="12.75"/>
    <row r="596" ht="12.75"/>
    <row r="597" ht="12.75"/>
    <row r="598" ht="12.75"/>
    <row r="599" ht="12.75"/>
    <row r="600" ht="12.75"/>
    <row r="601" ht="12.75"/>
    <row r="602" ht="12.75"/>
    <row r="603" ht="12.75"/>
    <row r="604" ht="12.75"/>
    <row r="605" ht="12.75"/>
    <row r="606" ht="12.75"/>
    <row r="607" ht="12.75"/>
    <row r="608" ht="12.75"/>
    <row r="609" ht="12.75"/>
    <row r="610" ht="12.75"/>
    <row r="611" ht="12.75"/>
    <row r="612" ht="12.75"/>
    <row r="613" ht="12.75"/>
    <row r="614" ht="12.75"/>
    <row r="615" ht="12.75"/>
    <row r="616" ht="12.75"/>
    <row r="617" ht="12.75"/>
    <row r="618" ht="12.75"/>
    <row r="619" ht="12.75"/>
    <row r="620" ht="12.75"/>
    <row r="621" ht="12.75"/>
    <row r="622" ht="12.75"/>
    <row r="623" ht="12.75"/>
    <row r="624" ht="12.75"/>
    <row r="625" ht="12.75"/>
    <row r="626" ht="12.75"/>
    <row r="627" ht="12.75"/>
    <row r="628" ht="12.75"/>
    <row r="629" ht="12.75"/>
    <row r="630" ht="12.75"/>
    <row r="631" ht="12.75"/>
    <row r="632" ht="12.75"/>
    <row r="633" ht="12.75"/>
    <row r="634" ht="12.75"/>
    <row r="635" ht="12.75"/>
    <row r="636" ht="12.75"/>
    <row r="637" ht="12.75"/>
    <row r="638" ht="12.75"/>
    <row r="639" ht="12.75"/>
    <row r="640" ht="12.75"/>
    <row r="641" ht="12.75"/>
    <row r="642" ht="12.75"/>
    <row r="643" ht="12.75"/>
    <row r="644" ht="12.75"/>
    <row r="645" ht="12.75"/>
    <row r="646" ht="12.75"/>
    <row r="647" ht="12.75"/>
    <row r="648" ht="12.75"/>
    <row r="649" ht="12.75"/>
    <row r="650" ht="12.75"/>
    <row r="651" ht="12.75"/>
    <row r="652" ht="12.75"/>
    <row r="653" ht="12.75"/>
    <row r="654" ht="12.75"/>
    <row r="655" ht="12.75"/>
    <row r="656" ht="12.75"/>
    <row r="657" ht="12.75"/>
    <row r="658" ht="12.75"/>
    <row r="659" ht="12.75"/>
    <row r="660" ht="12.75"/>
    <row r="661" ht="12.75"/>
    <row r="662" ht="12.75"/>
    <row r="663" ht="12.75"/>
    <row r="664" ht="12.75"/>
    <row r="665" ht="12.75"/>
    <row r="666" ht="12.75"/>
    <row r="667" ht="12.75"/>
    <row r="668" ht="12.75"/>
    <row r="669" ht="12.75"/>
    <row r="670" ht="12.75"/>
    <row r="671" ht="12.75"/>
    <row r="672" ht="12.75"/>
    <row r="673" ht="12.75"/>
    <row r="674" ht="12.75"/>
    <row r="675" ht="12.75"/>
    <row r="676" ht="12.75"/>
    <row r="677" ht="12.75"/>
    <row r="678" ht="12.75"/>
    <row r="679" ht="12.75"/>
    <row r="680" ht="12.75"/>
    <row r="681" ht="12.75"/>
    <row r="682" ht="12.75"/>
    <row r="683" ht="12.75"/>
    <row r="684" ht="12.75"/>
    <row r="685" ht="12.75"/>
    <row r="686" ht="12.75"/>
    <row r="687" ht="12.75"/>
    <row r="688" ht="12.75"/>
    <row r="689" ht="12.75"/>
    <row r="690" ht="12.75"/>
    <row r="691" ht="12.75"/>
    <row r="692" ht="12.75"/>
    <row r="693" ht="12.75"/>
    <row r="694" ht="12.75"/>
    <row r="695" ht="12.75"/>
    <row r="696" ht="12.75"/>
    <row r="697" ht="12.75"/>
    <row r="698" ht="12.75"/>
    <row r="699" ht="12.75"/>
    <row r="700" ht="12.75"/>
    <row r="701" ht="12.75"/>
    <row r="702" ht="12.75"/>
    <row r="703" ht="12.75"/>
    <row r="704" ht="12.75"/>
    <row r="705" ht="12.75"/>
    <row r="706" ht="12.75"/>
    <row r="707" ht="12.75"/>
    <row r="708" ht="12.75"/>
    <row r="709" ht="12.75"/>
    <row r="710" ht="12.75"/>
    <row r="711" ht="12.75"/>
    <row r="712" ht="12.75"/>
    <row r="713" ht="12.75"/>
    <row r="714" ht="12.75"/>
    <row r="715" ht="12.75"/>
    <row r="716" ht="12.75"/>
    <row r="717" ht="12.75"/>
    <row r="718" ht="12.75"/>
    <row r="719" ht="12.75"/>
    <row r="720" ht="12.75"/>
    <row r="721" ht="12.75"/>
    <row r="722" ht="12.75"/>
    <row r="723" ht="12.75"/>
    <row r="724" ht="12.75"/>
    <row r="725" ht="12.75"/>
    <row r="726" ht="12.75"/>
    <row r="727" ht="12.75"/>
    <row r="728" ht="12.75"/>
    <row r="729" ht="12.75"/>
    <row r="730" ht="12.75"/>
    <row r="731" ht="12.75"/>
    <row r="732" ht="12.75"/>
    <row r="733" ht="12.75"/>
    <row r="734" ht="12.75"/>
    <row r="735" ht="12.75"/>
    <row r="736" ht="12.75"/>
    <row r="737" ht="12.75"/>
    <row r="738" ht="12.75"/>
    <row r="739" ht="12.75"/>
    <row r="740" ht="12.75"/>
    <row r="741" ht="12.75"/>
    <row r="742" ht="12.75"/>
    <row r="743" ht="12.75"/>
    <row r="744" ht="12.75"/>
    <row r="745" ht="12.75"/>
    <row r="746" ht="12.75"/>
    <row r="747" ht="12.75"/>
    <row r="748" ht="12.75"/>
    <row r="749" ht="12.75"/>
    <row r="750" ht="12.75"/>
    <row r="751" ht="12.75"/>
    <row r="752" ht="12.75"/>
    <row r="753" ht="12.75"/>
    <row r="754" ht="12.75"/>
    <row r="755" ht="12.75"/>
    <row r="756" ht="12.75"/>
    <row r="757" ht="12.75"/>
    <row r="758" ht="12.75"/>
    <row r="759" ht="12.75"/>
    <row r="760" ht="12.75"/>
    <row r="761" ht="12.75"/>
    <row r="762" ht="12.75"/>
    <row r="763" ht="12.75"/>
    <row r="764" ht="12.75"/>
    <row r="765" ht="12.75"/>
    <row r="766" ht="12.75"/>
    <row r="767" ht="12.75"/>
    <row r="768" ht="12.75"/>
    <row r="769" ht="12.75"/>
    <row r="770" ht="12.75"/>
    <row r="771" ht="12.75"/>
    <row r="772" ht="12.75"/>
    <row r="773" ht="12.75"/>
    <row r="774" ht="12.75"/>
    <row r="775" ht="12.75"/>
    <row r="776" ht="12.75"/>
    <row r="777" ht="12.75"/>
    <row r="778" ht="12.75"/>
    <row r="779" ht="12.75"/>
    <row r="780" ht="12.75"/>
    <row r="781" ht="12.75"/>
    <row r="782" ht="12.75"/>
    <row r="783" ht="12.75"/>
    <row r="784" ht="12.75"/>
    <row r="785" ht="12.75"/>
    <row r="786" ht="12.75"/>
    <row r="787" ht="12.75"/>
    <row r="788" ht="12.75"/>
    <row r="789" ht="12.75"/>
    <row r="790" ht="12.75"/>
    <row r="791" ht="12.75"/>
    <row r="792" ht="12.75"/>
    <row r="793" ht="12.75"/>
    <row r="794" ht="12.75"/>
    <row r="795" ht="12.75"/>
    <row r="796" ht="12.75"/>
    <row r="797" ht="12.75"/>
    <row r="798" ht="12.75"/>
    <row r="799" ht="12.75"/>
    <row r="800" ht="12.75"/>
    <row r="801" ht="12.75"/>
    <row r="802" ht="12.75"/>
    <row r="803" ht="12.75"/>
    <row r="804" ht="12.75"/>
    <row r="805" ht="12.75"/>
    <row r="806" ht="12.75"/>
    <row r="807" ht="12.75"/>
    <row r="808" ht="12.75"/>
    <row r="809" ht="12.75"/>
    <row r="810" ht="12.75"/>
    <row r="811" ht="12.75"/>
    <row r="812" ht="12.75"/>
    <row r="813" ht="12.75"/>
    <row r="814" ht="12.75"/>
    <row r="815" ht="12.75"/>
    <row r="816" ht="12.75"/>
    <row r="817" ht="12.75"/>
    <row r="818" ht="12.75"/>
    <row r="819" ht="12.75"/>
    <row r="820" ht="12.75"/>
    <row r="821" ht="12.75"/>
    <row r="822" ht="12.75"/>
    <row r="823" ht="12.75"/>
    <row r="824" ht="12.75"/>
    <row r="825" ht="12.75"/>
    <row r="826" ht="12.75"/>
    <row r="827" ht="12.75"/>
    <row r="828" ht="12.75"/>
    <row r="829" ht="12.75"/>
    <row r="830" ht="12.75"/>
    <row r="831" ht="12.75"/>
    <row r="832" ht="12.75"/>
    <row r="833" ht="12.75"/>
    <row r="834" ht="12.75"/>
    <row r="835" ht="12.75"/>
    <row r="836" ht="12.75"/>
    <row r="837" ht="12.75"/>
    <row r="838" ht="12.75"/>
    <row r="839" ht="12.75"/>
    <row r="840" ht="12.75"/>
    <row r="841" ht="12.75"/>
    <row r="842" ht="12.75"/>
    <row r="843" ht="12.75"/>
    <row r="844" ht="12.75"/>
    <row r="845" ht="12.75"/>
    <row r="846" ht="12.75"/>
    <row r="847" ht="12.75"/>
    <row r="848" ht="12.75"/>
    <row r="849" ht="12.75"/>
    <row r="850" ht="12.75"/>
    <row r="851" ht="12.75"/>
    <row r="852" ht="12.75"/>
    <row r="853" ht="12.75"/>
    <row r="854" ht="12.75"/>
    <row r="855" ht="12.75"/>
    <row r="856" ht="12.75"/>
    <row r="857" ht="12.75"/>
    <row r="858" ht="12.75"/>
    <row r="859" ht="12.75"/>
    <row r="860" ht="12.75"/>
    <row r="861" ht="12.75"/>
    <row r="862" ht="12.75"/>
    <row r="863" ht="12.75"/>
    <row r="864" ht="12.75"/>
    <row r="865" ht="12.75"/>
    <row r="866" ht="12.75"/>
    <row r="867" ht="12.75"/>
    <row r="868" ht="12.75"/>
    <row r="869" ht="12.75"/>
    <row r="870" ht="12.75"/>
    <row r="871" ht="12.75"/>
    <row r="872" ht="12.75"/>
    <row r="873" ht="12.75"/>
    <row r="874" ht="12.75"/>
    <row r="875" ht="12.75"/>
    <row r="876" ht="12.75"/>
    <row r="877" ht="12.75"/>
    <row r="878" ht="12.75"/>
    <row r="879" ht="12.75"/>
    <row r="880" ht="12.75"/>
    <row r="881" ht="12.75"/>
    <row r="882" ht="12.75"/>
    <row r="883" ht="12.75"/>
    <row r="884" ht="12.75"/>
    <row r="885" ht="12.75"/>
    <row r="886" ht="12.75"/>
    <row r="887" ht="12.75"/>
    <row r="888" ht="12.75"/>
    <row r="889" ht="12.75"/>
    <row r="890" ht="12.75"/>
    <row r="891" ht="12.75"/>
    <row r="892" ht="12.75"/>
    <row r="893" ht="12.75"/>
    <row r="894" ht="12.75"/>
    <row r="895" ht="12.75"/>
    <row r="896" ht="12.75"/>
    <row r="897" ht="12.75"/>
    <row r="898" ht="12.75"/>
    <row r="899" ht="12.75"/>
    <row r="900" ht="12.75"/>
    <row r="901" ht="12.75"/>
    <row r="902" ht="12.75"/>
    <row r="903" ht="12.75"/>
    <row r="904" ht="12.75"/>
    <row r="905" ht="12.75"/>
    <row r="906" ht="12.75"/>
    <row r="907" ht="12.75"/>
    <row r="908" ht="12.75"/>
    <row r="909" ht="12.75"/>
    <row r="910" ht="12.75"/>
    <row r="911" ht="12.75"/>
    <row r="912" ht="12.75"/>
    <row r="913" ht="12.75"/>
    <row r="914" ht="12.75"/>
    <row r="915" ht="12.75"/>
    <row r="916" ht="12.75"/>
    <row r="917" ht="12.75"/>
    <row r="918" ht="12.75"/>
    <row r="919" ht="12.75"/>
    <row r="920" ht="12.75"/>
    <row r="921" ht="12.75"/>
    <row r="922" ht="12.75"/>
    <row r="923" ht="12.75"/>
    <row r="924" ht="12.75"/>
    <row r="925" ht="12.75"/>
    <row r="926" ht="12.75"/>
    <row r="927" ht="12.75"/>
    <row r="928" ht="12.75"/>
    <row r="929" ht="12.75"/>
    <row r="930" ht="12.75"/>
    <row r="931" ht="12.75"/>
    <row r="932" ht="12.75"/>
    <row r="933" ht="12.75"/>
    <row r="934" ht="12.75"/>
    <row r="935" ht="12.75"/>
    <row r="936" ht="12.75"/>
    <row r="937" ht="12.75"/>
    <row r="938" ht="12.75"/>
    <row r="939" ht="12.75"/>
    <row r="940" ht="12.75"/>
    <row r="941" ht="12.75"/>
    <row r="942" ht="12.75"/>
    <row r="943" ht="12.75"/>
    <row r="944" ht="12.75"/>
  </sheetData>
  <mergeCells count="96">
    <mergeCell ref="O9:Q9"/>
    <mergeCell ref="N10:Q10"/>
    <mergeCell ref="R10:U10"/>
    <mergeCell ref="N11:Q11"/>
    <mergeCell ref="R11:U11"/>
    <mergeCell ref="S9:U9"/>
    <mergeCell ref="C9:E9"/>
    <mergeCell ref="B10:E10"/>
    <mergeCell ref="F10:I10"/>
    <mergeCell ref="J10:M10"/>
    <mergeCell ref="B11:E11"/>
    <mergeCell ref="F11:I11"/>
    <mergeCell ref="J11:M11"/>
    <mergeCell ref="G9:I9"/>
    <mergeCell ref="K9:M9"/>
    <mergeCell ref="O15:Q15"/>
    <mergeCell ref="S15:U15"/>
    <mergeCell ref="J13:M13"/>
    <mergeCell ref="N13:Q13"/>
    <mergeCell ref="C12:E12"/>
    <mergeCell ref="G12:I12"/>
    <mergeCell ref="K12:M12"/>
    <mergeCell ref="O12:Q12"/>
    <mergeCell ref="B13:E13"/>
    <mergeCell ref="N14:Q14"/>
    <mergeCell ref="R14:U14"/>
    <mergeCell ref="S12:U12"/>
    <mergeCell ref="F13:I13"/>
    <mergeCell ref="R13:U13"/>
    <mergeCell ref="B17:E17"/>
    <mergeCell ref="F17:I17"/>
    <mergeCell ref="J17:M17"/>
    <mergeCell ref="N17:Q17"/>
    <mergeCell ref="R17:U17"/>
    <mergeCell ref="N20:Q20"/>
    <mergeCell ref="R20:U20"/>
    <mergeCell ref="C18:E18"/>
    <mergeCell ref="B19:E19"/>
    <mergeCell ref="F19:I19"/>
    <mergeCell ref="J19:M19"/>
    <mergeCell ref="B20:E20"/>
    <mergeCell ref="F20:I20"/>
    <mergeCell ref="J20:M20"/>
    <mergeCell ref="G18:I18"/>
    <mergeCell ref="S18:U18"/>
    <mergeCell ref="K18:M18"/>
    <mergeCell ref="O18:Q18"/>
    <mergeCell ref="N19:Q19"/>
    <mergeCell ref="R19:U19"/>
    <mergeCell ref="O3:Q3"/>
    <mergeCell ref="S3:U3"/>
    <mergeCell ref="R4:U4"/>
    <mergeCell ref="R5:U5"/>
    <mergeCell ref="O6:Q6"/>
    <mergeCell ref="S6:U6"/>
    <mergeCell ref="N4:Q4"/>
    <mergeCell ref="C1:U1"/>
    <mergeCell ref="B2:E2"/>
    <mergeCell ref="F2:I2"/>
    <mergeCell ref="J2:M2"/>
    <mergeCell ref="N2:Q2"/>
    <mergeCell ref="R2:U2"/>
    <mergeCell ref="C3:E3"/>
    <mergeCell ref="G3:I3"/>
    <mergeCell ref="K3:M3"/>
    <mergeCell ref="B4:E4"/>
    <mergeCell ref="F4:I4"/>
    <mergeCell ref="J4:M4"/>
    <mergeCell ref="B5:E5"/>
    <mergeCell ref="N5:Q5"/>
    <mergeCell ref="J7:M7"/>
    <mergeCell ref="N7:Q7"/>
    <mergeCell ref="R7:U7"/>
    <mergeCell ref="F5:I5"/>
    <mergeCell ref="J5:M5"/>
    <mergeCell ref="C6:E6"/>
    <mergeCell ref="G6:I6"/>
    <mergeCell ref="K6:M6"/>
    <mergeCell ref="B7:E7"/>
    <mergeCell ref="F7:I7"/>
    <mergeCell ref="R16:U16"/>
    <mergeCell ref="B8:E8"/>
    <mergeCell ref="F8:I8"/>
    <mergeCell ref="J8:M8"/>
    <mergeCell ref="N8:Q8"/>
    <mergeCell ref="R8:U8"/>
    <mergeCell ref="C15:E15"/>
    <mergeCell ref="G15:I15"/>
    <mergeCell ref="K15:M15"/>
    <mergeCell ref="B16:E16"/>
    <mergeCell ref="F16:I16"/>
    <mergeCell ref="J16:M16"/>
    <mergeCell ref="N16:Q16"/>
    <mergeCell ref="B14:E14"/>
    <mergeCell ref="F14:I14"/>
    <mergeCell ref="J14:M14"/>
  </mergeCells>
  <conditionalFormatting sqref="C3:E4 G3 K3 O3 S3 B4 F4 J4 N4 R4 C6:E6 G6 K6 O6 S6 B7 F7 J7 N7 R7 C9:E9 G9 K9 O9 S9 B10 F10 J10 N10 R10 G12 K12 O12 S12 B13 F13 J13 N13 R13 C15 G15 K15 O15 S15 B16 F16 J16 N16 R16 C18 G18 K18 O18 S18 B19 F19 J19 N19 R19">
    <cfRule type="cellIs" dxfId="85" priority="1" operator="equal">
      <formula>""</formula>
    </cfRule>
  </conditionalFormatting>
  <conditionalFormatting sqref="B3:B9">
    <cfRule type="cellIs" dxfId="84" priority="2" operator="equal">
      <formula>""</formula>
    </cfRule>
  </conditionalFormatting>
  <conditionalFormatting sqref="B15">
    <cfRule type="cellIs" dxfId="83" priority="3" operator="equal">
      <formula>""</formula>
    </cfRule>
  </conditionalFormatting>
  <conditionalFormatting sqref="B16 C15:E15">
    <cfRule type="cellIs" dxfId="82" priority="4" operator="equal">
      <formula>""</formula>
    </cfRule>
  </conditionalFormatting>
  <conditionalFormatting sqref="J8 N8 R8 B11 F11 J11 N11 R11 B14 F14 J14 N14 R14 B17 F17 J17 N17 R17 B20 F20 J20 N20 R20">
    <cfRule type="cellIs" dxfId="81" priority="5" operator="equal">
      <formula>""</formula>
    </cfRule>
  </conditionalFormatting>
  <conditionalFormatting sqref="J16 K15:M15">
    <cfRule type="cellIs" dxfId="80" priority="6" operator="equal">
      <formula>""</formula>
    </cfRule>
  </conditionalFormatting>
  <conditionalFormatting sqref="R5 R11">
    <cfRule type="cellIs" dxfId="79" priority="7" operator="equal">
      <formula>""</formula>
    </cfRule>
  </conditionalFormatting>
  <conditionalFormatting sqref="B5 B11">
    <cfRule type="cellIs" dxfId="78" priority="8" operator="equal">
      <formula>""</formula>
    </cfRule>
  </conditionalFormatting>
  <conditionalFormatting sqref="G3:I4 F4 G6:I6 G9:I9 F10">
    <cfRule type="cellIs" dxfId="77" priority="9" operator="equal">
      <formula>""</formula>
    </cfRule>
  </conditionalFormatting>
  <conditionalFormatting sqref="F3:F9">
    <cfRule type="cellIs" dxfId="76" priority="10" operator="equal">
      <formula>""</formula>
    </cfRule>
  </conditionalFormatting>
  <conditionalFormatting sqref="F5 F11">
    <cfRule type="cellIs" dxfId="75" priority="11" operator="equal">
      <formula>""</formula>
    </cfRule>
  </conditionalFormatting>
  <conditionalFormatting sqref="K3:M4 J4 K6:M6 K9:M9 J10">
    <cfRule type="cellIs" dxfId="74" priority="12" operator="equal">
      <formula>""</formula>
    </cfRule>
  </conditionalFormatting>
  <conditionalFormatting sqref="J3:J9 N8 R8 B11 F11 J11 N11 R11 B14 F14 J14 N14 R14 B17 F17 J17 N17 R17 B20 F20 J20 N20 R20">
    <cfRule type="cellIs" dxfId="73" priority="13" operator="equal">
      <formula>""</formula>
    </cfRule>
  </conditionalFormatting>
  <conditionalFormatting sqref="J5 J11">
    <cfRule type="cellIs" dxfId="72" priority="14" operator="equal">
      <formula>""</formula>
    </cfRule>
  </conditionalFormatting>
  <conditionalFormatting sqref="O3:Q4 N4 O6:Q6 O9:Q9 N10">
    <cfRule type="cellIs" dxfId="71" priority="15" operator="equal">
      <formula>""</formula>
    </cfRule>
  </conditionalFormatting>
  <conditionalFormatting sqref="N3:N9">
    <cfRule type="cellIs" dxfId="70" priority="16" operator="equal">
      <formula>""</formula>
    </cfRule>
  </conditionalFormatting>
  <conditionalFormatting sqref="N5 N11">
    <cfRule type="cellIs" dxfId="69" priority="17" operator="equal">
      <formula>""</formula>
    </cfRule>
  </conditionalFormatting>
  <conditionalFormatting sqref="S3:U4 R4 S6:U6 S9:U9 R10">
    <cfRule type="cellIs" dxfId="68" priority="18" operator="equal">
      <formula>""</formula>
    </cfRule>
  </conditionalFormatting>
  <conditionalFormatting sqref="R3:R9">
    <cfRule type="cellIs" dxfId="67" priority="19" operator="equal">
      <formula>""</formula>
    </cfRule>
  </conditionalFormatting>
  <conditionalFormatting sqref="C6:E6 B7 C12:E12 G12 B13">
    <cfRule type="cellIs" dxfId="66" priority="20" operator="equal">
      <formula>""</formula>
    </cfRule>
  </conditionalFormatting>
  <conditionalFormatting sqref="B6 B12">
    <cfRule type="cellIs" dxfId="65" priority="21" operator="equal">
      <formula>""</formula>
    </cfRule>
  </conditionalFormatting>
  <conditionalFormatting sqref="B8 B14">
    <cfRule type="cellIs" dxfId="64" priority="22" operator="equal">
      <formula>""</formula>
    </cfRule>
  </conditionalFormatting>
  <conditionalFormatting sqref="B17">
    <cfRule type="cellIs" dxfId="63" priority="23" operator="equal">
      <formula>""</formula>
    </cfRule>
  </conditionalFormatting>
  <conditionalFormatting sqref="B19 C18:E18">
    <cfRule type="cellIs" dxfId="62" priority="24" operator="equal">
      <formula>""</formula>
    </cfRule>
  </conditionalFormatting>
  <conditionalFormatting sqref="B18">
    <cfRule type="cellIs" dxfId="61" priority="25" operator="equal">
      <formula>""</formula>
    </cfRule>
  </conditionalFormatting>
  <conditionalFormatting sqref="B20">
    <cfRule type="cellIs" dxfId="60" priority="26" operator="equal">
      <formula>""</formula>
    </cfRule>
  </conditionalFormatting>
  <conditionalFormatting sqref="G6:I6 F7 G12:I12 F13">
    <cfRule type="cellIs" dxfId="59" priority="27" operator="equal">
      <formula>""</formula>
    </cfRule>
  </conditionalFormatting>
  <conditionalFormatting sqref="F6 F12">
    <cfRule type="cellIs" dxfId="58" priority="28" operator="equal">
      <formula>""</formula>
    </cfRule>
  </conditionalFormatting>
  <conditionalFormatting sqref="F8 F14">
    <cfRule type="cellIs" dxfId="57" priority="29" operator="equal">
      <formula>""</formula>
    </cfRule>
  </conditionalFormatting>
  <conditionalFormatting sqref="F16 G15:I15">
    <cfRule type="cellIs" dxfId="56" priority="30" operator="equal">
      <formula>""</formula>
    </cfRule>
  </conditionalFormatting>
  <conditionalFormatting sqref="F15">
    <cfRule type="cellIs" dxfId="55" priority="31" operator="equal">
      <formula>""</formula>
    </cfRule>
  </conditionalFormatting>
  <conditionalFormatting sqref="F17">
    <cfRule type="cellIs" dxfId="54" priority="32" operator="equal">
      <formula>""</formula>
    </cfRule>
  </conditionalFormatting>
  <conditionalFormatting sqref="F19 G18:I18">
    <cfRule type="cellIs" dxfId="53" priority="33" operator="equal">
      <formula>""</formula>
    </cfRule>
  </conditionalFormatting>
  <conditionalFormatting sqref="F18">
    <cfRule type="cellIs" dxfId="52" priority="34" operator="equal">
      <formula>""</formula>
    </cfRule>
  </conditionalFormatting>
  <conditionalFormatting sqref="F20">
    <cfRule type="cellIs" dxfId="51" priority="35" operator="equal">
      <formula>""</formula>
    </cfRule>
  </conditionalFormatting>
  <conditionalFormatting sqref="K6:M6 J7 K12:M12 J13">
    <cfRule type="cellIs" dxfId="50" priority="36" operator="equal">
      <formula>""</formula>
    </cfRule>
  </conditionalFormatting>
  <conditionalFormatting sqref="J6 J12">
    <cfRule type="cellIs" dxfId="49" priority="37" operator="equal">
      <formula>""</formula>
    </cfRule>
  </conditionalFormatting>
  <conditionalFormatting sqref="J15">
    <cfRule type="cellIs" dxfId="48" priority="38" operator="equal">
      <formula>""</formula>
    </cfRule>
  </conditionalFormatting>
  <conditionalFormatting sqref="J17">
    <cfRule type="cellIs" dxfId="47" priority="39" operator="equal">
      <formula>""</formula>
    </cfRule>
  </conditionalFormatting>
  <conditionalFormatting sqref="J19 K18:M18">
    <cfRule type="cellIs" dxfId="46" priority="40" operator="equal">
      <formula>""</formula>
    </cfRule>
  </conditionalFormatting>
  <conditionalFormatting sqref="J18">
    <cfRule type="cellIs" dxfId="45" priority="41" operator="equal">
      <formula>""</formula>
    </cfRule>
  </conditionalFormatting>
  <conditionalFormatting sqref="J20">
    <cfRule type="cellIs" dxfId="44" priority="42" operator="equal">
      <formula>""</formula>
    </cfRule>
  </conditionalFormatting>
  <conditionalFormatting sqref="O6:Q6 N7 O12:Q12 N13">
    <cfRule type="cellIs" dxfId="43" priority="43" operator="equal">
      <formula>""</formula>
    </cfRule>
  </conditionalFormatting>
  <conditionalFormatting sqref="N6 N12">
    <cfRule type="cellIs" dxfId="42" priority="44" operator="equal">
      <formula>""</formula>
    </cfRule>
  </conditionalFormatting>
  <conditionalFormatting sqref="N8 N14">
    <cfRule type="cellIs" dxfId="41" priority="45" operator="equal">
      <formula>""</formula>
    </cfRule>
  </conditionalFormatting>
  <conditionalFormatting sqref="N16 O15:Q15">
    <cfRule type="cellIs" dxfId="40" priority="46" operator="equal">
      <formula>""</formula>
    </cfRule>
  </conditionalFormatting>
  <conditionalFormatting sqref="N15">
    <cfRule type="cellIs" dxfId="39" priority="47" operator="equal">
      <formula>""</formula>
    </cfRule>
  </conditionalFormatting>
  <conditionalFormatting sqref="N17">
    <cfRule type="cellIs" dxfId="38" priority="48" operator="equal">
      <formula>""</formula>
    </cfRule>
  </conditionalFormatting>
  <conditionalFormatting sqref="N19 O18:Q18">
    <cfRule type="cellIs" dxfId="37" priority="49" operator="equal">
      <formula>""</formula>
    </cfRule>
  </conditionalFormatting>
  <conditionalFormatting sqref="N18">
    <cfRule type="cellIs" dxfId="36" priority="50" operator="equal">
      <formula>""</formula>
    </cfRule>
  </conditionalFormatting>
  <conditionalFormatting sqref="N20">
    <cfRule type="cellIs" dxfId="35" priority="51" operator="equal">
      <formula>""</formula>
    </cfRule>
  </conditionalFormatting>
  <conditionalFormatting sqref="R8 R14">
    <cfRule type="cellIs" dxfId="34" priority="52" operator="equal">
      <formula>""</formula>
    </cfRule>
  </conditionalFormatting>
  <conditionalFormatting sqref="S6:U6 R7 S12:U12 R13">
    <cfRule type="cellIs" dxfId="33" priority="53" operator="equal">
      <formula>""</formula>
    </cfRule>
  </conditionalFormatting>
  <conditionalFormatting sqref="R6 R12">
    <cfRule type="cellIs" dxfId="32" priority="54" operator="equal">
      <formula>""</formula>
    </cfRule>
  </conditionalFormatting>
  <conditionalFormatting sqref="R17">
    <cfRule type="cellIs" dxfId="31" priority="55" operator="equal">
      <formula>""</formula>
    </cfRule>
  </conditionalFormatting>
  <conditionalFormatting sqref="R16 S15:U15">
    <cfRule type="cellIs" dxfId="30" priority="56" operator="equal">
      <formula>""</formula>
    </cfRule>
  </conditionalFormatting>
  <conditionalFormatting sqref="R15">
    <cfRule type="cellIs" dxfId="29" priority="57" operator="equal">
      <formula>""</formula>
    </cfRule>
  </conditionalFormatting>
  <conditionalFormatting sqref="R20">
    <cfRule type="cellIs" dxfId="28" priority="58" operator="equal">
      <formula>""</formula>
    </cfRule>
  </conditionalFormatting>
  <conditionalFormatting sqref="R19 S18:U18">
    <cfRule type="cellIs" dxfId="27" priority="59" operator="equal">
      <formula>""</formula>
    </cfRule>
  </conditionalFormatting>
  <conditionalFormatting sqref="R18">
    <cfRule type="cellIs" dxfId="26" priority="60" operator="equal">
      <formula>""</formula>
    </cfRule>
  </conditionalFormatting>
  <printOptions horizontalCentered="1" verticalCentered="1"/>
  <pageMargins left="0.25" right="0.25" top="0.75" bottom="0.75" header="0" footer="0"/>
  <pageSetup paperSize="9" scale="110" pageOrder="overThenDown" orientation="landscape" cellComments="atEnd"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A64D79"/>
    <outlinePr summaryBelow="0" summaryRight="0"/>
    <pageSetUpPr fitToPage="1"/>
  </sheetPr>
  <dimension ref="A1:I39"/>
  <sheetViews>
    <sheetView workbookViewId="0">
      <selection activeCell="H5" sqref="H5:I5"/>
    </sheetView>
  </sheetViews>
  <sheetFormatPr baseColWidth="10" defaultColWidth="12.7109375" defaultRowHeight="15.75" customHeight="1"/>
  <cols>
    <col min="1" max="1" width="5.85546875" customWidth="1"/>
    <col min="2" max="2" width="18.85546875" customWidth="1"/>
    <col min="3" max="3" width="24.5703125" customWidth="1"/>
    <col min="4" max="4" width="11.28515625" customWidth="1"/>
    <col min="5" max="6" width="4.42578125" customWidth="1"/>
    <col min="7" max="7" width="18.85546875" customWidth="1"/>
    <col min="8" max="8" width="28.42578125" customWidth="1"/>
    <col min="9" max="9" width="12.7109375" customWidth="1"/>
  </cols>
  <sheetData>
    <row r="1" spans="1:9" ht="30">
      <c r="A1" s="396" t="s">
        <v>398</v>
      </c>
      <c r="B1" s="223"/>
      <c r="C1" s="223"/>
      <c r="D1" s="223"/>
      <c r="E1" s="223"/>
      <c r="F1" s="223"/>
      <c r="G1" s="223"/>
      <c r="H1" s="223"/>
      <c r="I1" s="223"/>
    </row>
    <row r="2" spans="1:9" ht="8.25" customHeight="1"/>
    <row r="3" spans="1:9" ht="23.25" customHeight="1">
      <c r="A3" s="402" t="s">
        <v>399</v>
      </c>
      <c r="B3" s="402"/>
      <c r="C3" s="402"/>
      <c r="D3" s="402"/>
      <c r="E3" s="402"/>
      <c r="F3" s="402"/>
      <c r="G3" s="402"/>
      <c r="H3" s="402"/>
      <c r="I3" s="402"/>
    </row>
    <row r="4" spans="1:9" ht="10.5" customHeight="1">
      <c r="A4" s="75"/>
      <c r="B4" s="75"/>
      <c r="C4" s="75"/>
      <c r="D4" s="75"/>
      <c r="E4" s="75"/>
      <c r="F4" s="75"/>
      <c r="G4" s="76"/>
      <c r="H4" s="76"/>
      <c r="I4" s="77"/>
    </row>
    <row r="5" spans="1:9" ht="26.25">
      <c r="A5" s="75"/>
      <c r="B5" s="78" t="s">
        <v>400</v>
      </c>
      <c r="C5" s="397">
        <v>45845</v>
      </c>
      <c r="D5" s="398"/>
      <c r="E5" s="398"/>
      <c r="F5" s="398"/>
      <c r="G5" s="398"/>
      <c r="H5" s="399"/>
      <c r="I5" s="223"/>
    </row>
    <row r="6" spans="1:9" ht="10.5" customHeight="1" thickBot="1">
      <c r="C6" s="3"/>
    </row>
    <row r="7" spans="1:9" ht="15.75" customHeight="1">
      <c r="A7" s="400" t="s">
        <v>401</v>
      </c>
      <c r="B7" s="400" t="s">
        <v>402</v>
      </c>
      <c r="C7" s="400" t="s">
        <v>403</v>
      </c>
      <c r="D7" s="79" t="s">
        <v>404</v>
      </c>
      <c r="F7" s="400" t="s">
        <v>401</v>
      </c>
      <c r="G7" s="400" t="s">
        <v>402</v>
      </c>
      <c r="H7" s="400" t="s">
        <v>403</v>
      </c>
      <c r="I7" s="79" t="s">
        <v>404</v>
      </c>
    </row>
    <row r="8" spans="1:9" ht="13.5" thickBot="1">
      <c r="A8" s="401"/>
      <c r="B8" s="401"/>
      <c r="C8" s="401"/>
      <c r="D8" s="80" t="s">
        <v>405</v>
      </c>
      <c r="F8" s="401"/>
      <c r="G8" s="401"/>
      <c r="H8" s="401"/>
      <c r="I8" s="80" t="s">
        <v>405</v>
      </c>
    </row>
    <row r="9" spans="1:9" ht="37.5" customHeight="1">
      <c r="A9" s="81">
        <v>1</v>
      </c>
      <c r="B9" s="82" t="str">
        <f>Docentes_M!AW3</f>
        <v>A cubrir</v>
      </c>
      <c r="C9" s="83"/>
      <c r="D9" s="84"/>
      <c r="F9" s="81">
        <v>26</v>
      </c>
      <c r="G9" s="82" t="str">
        <f>Docentes_M!AW28</f>
        <v>Millauro Andrea</v>
      </c>
      <c r="H9" s="83"/>
      <c r="I9" s="84"/>
    </row>
    <row r="10" spans="1:9" ht="37.5" customHeight="1">
      <c r="A10" s="85">
        <v>2</v>
      </c>
      <c r="B10" s="86" t="str">
        <f>Docentes_M!AW4</f>
        <v>Almeyra Cecilia</v>
      </c>
      <c r="C10" s="16"/>
      <c r="D10" s="87"/>
      <c r="F10" s="85">
        <v>27</v>
      </c>
      <c r="G10" s="86" t="str">
        <f>Docentes_M!AW29</f>
        <v>Ponti Marcelo</v>
      </c>
      <c r="H10" s="16"/>
      <c r="I10" s="87"/>
    </row>
    <row r="11" spans="1:9" ht="37.5" customHeight="1">
      <c r="A11" s="85">
        <v>3</v>
      </c>
      <c r="B11" s="86" t="str">
        <f>Docentes_M!AW5</f>
        <v>Altuna Jazmin</v>
      </c>
      <c r="C11" s="16"/>
      <c r="D11" s="87"/>
      <c r="F11" s="85">
        <v>28</v>
      </c>
      <c r="G11" s="86" t="str">
        <f>Docentes_M!AW30</f>
        <v>Porto Flavia</v>
      </c>
      <c r="H11" s="16"/>
      <c r="I11" s="87"/>
    </row>
    <row r="12" spans="1:9" ht="37.5" customHeight="1">
      <c r="A12" s="85">
        <v>4</v>
      </c>
      <c r="B12" s="86" t="str">
        <f>Docentes_M!AW6</f>
        <v>Alvarez Alejandra</v>
      </c>
      <c r="C12" s="16"/>
      <c r="D12" s="87"/>
      <c r="F12" s="85">
        <v>29</v>
      </c>
      <c r="G12" s="86" t="str">
        <f>Docentes_M!AW31</f>
        <v>Requiere Marisa</v>
      </c>
      <c r="H12" s="16"/>
      <c r="I12" s="87"/>
    </row>
    <row r="13" spans="1:9" ht="37.5" customHeight="1">
      <c r="A13" s="85">
        <v>5</v>
      </c>
      <c r="B13" s="86" t="str">
        <f>Docentes_M!AW7</f>
        <v>Barech Nieve</v>
      </c>
      <c r="C13" s="16"/>
      <c r="D13" s="87"/>
      <c r="F13" s="85">
        <v>30</v>
      </c>
      <c r="G13" s="86" t="str">
        <f>Docentes_M!AW32</f>
        <v>Ritter Alejandra</v>
      </c>
      <c r="H13" s="16"/>
      <c r="I13" s="87"/>
    </row>
    <row r="14" spans="1:9" ht="37.5" customHeight="1">
      <c r="A14" s="85">
        <v>6</v>
      </c>
      <c r="B14" s="86" t="str">
        <f>Docentes_M!AW8</f>
        <v>Braile Belen</v>
      </c>
      <c r="C14" s="16"/>
      <c r="D14" s="87"/>
      <c r="F14" s="85">
        <v>31</v>
      </c>
      <c r="G14" s="86" t="str">
        <f>Docentes_M!AW33</f>
        <v>Romero Patricia</v>
      </c>
      <c r="H14" s="16"/>
      <c r="I14" s="87"/>
    </row>
    <row r="15" spans="1:9" ht="37.5" customHeight="1">
      <c r="A15" s="85">
        <v>7</v>
      </c>
      <c r="B15" s="86" t="str">
        <f>Docentes_M!AW9</f>
        <v xml:space="preserve">Brambilla Carolina </v>
      </c>
      <c r="C15" s="16"/>
      <c r="D15" s="87"/>
      <c r="F15" s="85">
        <v>32</v>
      </c>
      <c r="G15" s="86" t="str">
        <f>Docentes_M!AW34</f>
        <v>Rotondaro Analia</v>
      </c>
      <c r="H15" s="16"/>
      <c r="I15" s="87"/>
    </row>
    <row r="16" spans="1:9" ht="37.5" customHeight="1">
      <c r="A16" s="85">
        <v>8</v>
      </c>
      <c r="B16" s="86" t="str">
        <f>Docentes_M!AW10</f>
        <v>Bustos Karina</v>
      </c>
      <c r="C16" s="16"/>
      <c r="D16" s="87"/>
      <c r="F16" s="85">
        <v>33</v>
      </c>
      <c r="G16" s="86" t="str">
        <f>Docentes_M!AW35</f>
        <v>Sampedro Barbara</v>
      </c>
      <c r="H16" s="16"/>
      <c r="I16" s="87"/>
    </row>
    <row r="17" spans="1:9" ht="37.5" customHeight="1">
      <c r="A17" s="85">
        <v>9</v>
      </c>
      <c r="B17" s="86" t="str">
        <f>Docentes_M!AW11</f>
        <v>Casas Elvira</v>
      </c>
      <c r="C17" s="16"/>
      <c r="D17" s="87"/>
      <c r="F17" s="85">
        <v>34</v>
      </c>
      <c r="G17" s="86" t="str">
        <f>Docentes_M!AW36</f>
        <v>Santos Susana</v>
      </c>
      <c r="H17" s="16"/>
      <c r="I17" s="87"/>
    </row>
    <row r="18" spans="1:9" ht="37.5" customHeight="1">
      <c r="A18" s="85">
        <v>10</v>
      </c>
      <c r="B18" s="86" t="str">
        <f>Docentes_M!AW12</f>
        <v>Conde Alicia</v>
      </c>
      <c r="C18" s="16"/>
      <c r="D18" s="87"/>
      <c r="F18" s="85">
        <v>35</v>
      </c>
      <c r="G18" s="86" t="str">
        <f>Docentes_M!AW37</f>
        <v>Schiaffino Gabriela</v>
      </c>
      <c r="H18" s="16"/>
      <c r="I18" s="87"/>
    </row>
    <row r="19" spans="1:9" ht="37.5" customHeight="1">
      <c r="A19" s="85">
        <v>11</v>
      </c>
      <c r="B19" s="86" t="str">
        <f>Docentes_M!AW13</f>
        <v>Cristensen Ignacio</v>
      </c>
      <c r="C19" s="16"/>
      <c r="D19" s="87"/>
      <c r="F19" s="85">
        <v>36</v>
      </c>
      <c r="G19" s="86" t="str">
        <f>Docentes_M!AW38</f>
        <v>Urcelay Belen</v>
      </c>
      <c r="H19" s="16"/>
      <c r="I19" s="87"/>
    </row>
    <row r="20" spans="1:9" ht="37.5" customHeight="1">
      <c r="A20" s="85">
        <v>12</v>
      </c>
      <c r="B20" s="86" t="str">
        <f>Docentes_M!AW14</f>
        <v>Dawidiuk Luciano</v>
      </c>
      <c r="C20" s="16"/>
      <c r="D20" s="87"/>
      <c r="F20" s="85">
        <v>37</v>
      </c>
      <c r="G20" s="86" t="str">
        <f>Docentes_M!AW39</f>
        <v>Vallerino Cecilia</v>
      </c>
      <c r="H20" s="16"/>
      <c r="I20" s="87"/>
    </row>
    <row r="21" spans="1:9" ht="37.5" customHeight="1">
      <c r="A21" s="85">
        <v>13</v>
      </c>
      <c r="B21" s="86" t="str">
        <f>Docentes_M!AW15</f>
        <v>Dominguez Romina</v>
      </c>
      <c r="C21" s="16"/>
      <c r="D21" s="87"/>
      <c r="F21" s="85">
        <v>38</v>
      </c>
      <c r="G21" s="86" t="str">
        <f>Docentes_M!AW40</f>
        <v>Vilan Ester</v>
      </c>
      <c r="H21" s="16"/>
      <c r="I21" s="87"/>
    </row>
    <row r="22" spans="1:9" ht="37.5" customHeight="1">
      <c r="A22" s="85">
        <v>14</v>
      </c>
      <c r="B22" s="86" t="str">
        <f>Docentes_M!AW16</f>
        <v>Escobar Geremias</v>
      </c>
      <c r="C22" s="16"/>
      <c r="D22" s="87"/>
      <c r="F22" s="85">
        <v>39</v>
      </c>
      <c r="G22" s="86" t="str">
        <f>Docentes_M!AW41</f>
        <v>Vizzocero Matias</v>
      </c>
      <c r="H22" s="16"/>
      <c r="I22" s="87"/>
    </row>
    <row r="23" spans="1:9" ht="37.5" customHeight="1">
      <c r="A23" s="85">
        <v>15</v>
      </c>
      <c r="B23" s="86" t="str">
        <f>Docentes_M!AW17</f>
        <v>Farjat Gerardo</v>
      </c>
      <c r="C23" s="16"/>
      <c r="D23" s="87"/>
      <c r="F23" s="85">
        <v>40</v>
      </c>
      <c r="G23" s="86" t="str">
        <f>Docentes_M!AW42</f>
        <v>Zabala Oscar</v>
      </c>
      <c r="H23" s="16"/>
      <c r="I23" s="87"/>
    </row>
    <row r="24" spans="1:9" ht="37.5" customHeight="1">
      <c r="A24" s="85">
        <v>16</v>
      </c>
      <c r="B24" s="86" t="str">
        <f>Docentes_M!AW18</f>
        <v>Fontana Sonia</v>
      </c>
      <c r="C24" s="16"/>
      <c r="D24" s="87"/>
      <c r="F24" s="85">
        <v>41</v>
      </c>
      <c r="G24" s="86" t="str">
        <f>Docentes_M!AW43</f>
        <v/>
      </c>
      <c r="H24" s="16"/>
      <c r="I24" s="87"/>
    </row>
    <row r="25" spans="1:9" ht="37.5" customHeight="1">
      <c r="A25" s="85">
        <v>17</v>
      </c>
      <c r="B25" s="86" t="str">
        <f>Docentes_M!AW19</f>
        <v>Forteza Marcos</v>
      </c>
      <c r="C25" s="16"/>
      <c r="D25" s="87"/>
      <c r="F25" s="85">
        <v>42</v>
      </c>
      <c r="G25" s="86">
        <f>Docentes_M!AW44</f>
        <v>0</v>
      </c>
      <c r="H25" s="16"/>
      <c r="I25" s="87"/>
    </row>
    <row r="26" spans="1:9" ht="37.5" customHeight="1">
      <c r="A26" s="85">
        <v>18</v>
      </c>
      <c r="B26" s="86" t="str">
        <f>Docentes_M!AW20</f>
        <v>Gallo Silvia</v>
      </c>
      <c r="C26" s="16"/>
      <c r="D26" s="87"/>
      <c r="F26" s="85">
        <v>43</v>
      </c>
      <c r="G26" s="86">
        <f>Docentes_M!AW45</f>
        <v>0</v>
      </c>
      <c r="H26" s="16"/>
      <c r="I26" s="87"/>
    </row>
    <row r="27" spans="1:9" ht="37.5" customHeight="1">
      <c r="A27" s="85">
        <v>19</v>
      </c>
      <c r="B27" s="86" t="str">
        <f>Docentes_M!AW21</f>
        <v>Geretto María</v>
      </c>
      <c r="C27" s="11"/>
      <c r="D27" s="87"/>
      <c r="F27" s="85">
        <v>44</v>
      </c>
      <c r="G27" s="86">
        <f>Docentes_M!AW46</f>
        <v>0</v>
      </c>
      <c r="H27" s="16"/>
      <c r="I27" s="87"/>
    </row>
    <row r="28" spans="1:9" ht="37.5" customHeight="1">
      <c r="A28" s="85">
        <v>20</v>
      </c>
      <c r="B28" s="86" t="str">
        <f>Docentes_M!AW22</f>
        <v>Goenaga M Jose</v>
      </c>
      <c r="C28" s="16"/>
      <c r="D28" s="87"/>
      <c r="F28" s="85">
        <v>45</v>
      </c>
      <c r="G28" s="86">
        <f>Docentes_M!AW47</f>
        <v>0</v>
      </c>
      <c r="H28" s="16"/>
      <c r="I28" s="87"/>
    </row>
    <row r="29" spans="1:9" ht="37.5" customHeight="1">
      <c r="A29" s="85">
        <v>21</v>
      </c>
      <c r="B29" s="86" t="str">
        <f>Docentes_M!AW23</f>
        <v>Lamota Agustina</v>
      </c>
      <c r="C29" s="16"/>
      <c r="D29" s="87"/>
      <c r="F29" s="85">
        <v>46</v>
      </c>
      <c r="G29" s="86">
        <f>Docentes_M!AW48</f>
        <v>0</v>
      </c>
      <c r="H29" s="16"/>
      <c r="I29" s="87"/>
    </row>
    <row r="30" spans="1:9" ht="37.5" customHeight="1">
      <c r="A30" s="85">
        <v>22</v>
      </c>
      <c r="B30" s="86" t="str">
        <f>Docentes_M!AW24</f>
        <v>Legarreta Gabriel</v>
      </c>
      <c r="C30" s="16"/>
      <c r="D30" s="87"/>
      <c r="F30" s="85">
        <v>47</v>
      </c>
      <c r="G30" s="86">
        <f>Docentes_M!AW49</f>
        <v>0</v>
      </c>
      <c r="H30" s="16"/>
      <c r="I30" s="87"/>
    </row>
    <row r="31" spans="1:9" ht="37.5" customHeight="1">
      <c r="A31" s="85">
        <v>23</v>
      </c>
      <c r="B31" s="86" t="str">
        <f>Docentes_M!AW25</f>
        <v>Lopez Pablo</v>
      </c>
      <c r="C31" s="16"/>
      <c r="D31" s="87"/>
      <c r="F31" s="85">
        <v>48</v>
      </c>
      <c r="G31" s="86">
        <f>Docentes_M!AW50</f>
        <v>0</v>
      </c>
      <c r="H31" s="16"/>
      <c r="I31" s="87"/>
    </row>
    <row r="32" spans="1:9" ht="37.5" customHeight="1">
      <c r="A32" s="85">
        <v>24</v>
      </c>
      <c r="B32" s="86" t="str">
        <f>Docentes_M!AW26</f>
        <v xml:space="preserve">Mansilla Graciela </v>
      </c>
      <c r="C32" s="16"/>
      <c r="D32" s="87"/>
      <c r="F32" s="85">
        <v>49</v>
      </c>
      <c r="G32" s="86">
        <f>Docentes_M!AW51</f>
        <v>0</v>
      </c>
      <c r="H32" s="16"/>
      <c r="I32" s="87"/>
    </row>
    <row r="33" spans="1:9" ht="37.5" customHeight="1" thickBot="1">
      <c r="A33" s="88">
        <v>25</v>
      </c>
      <c r="B33" s="89" t="str">
        <f>Docentes_M!AW27</f>
        <v>Marcos Susana</v>
      </c>
      <c r="C33" s="90"/>
      <c r="D33" s="91"/>
      <c r="F33" s="88">
        <v>50</v>
      </c>
      <c r="G33" s="89">
        <f>Docentes_M!AW52</f>
        <v>0</v>
      </c>
      <c r="H33" s="90"/>
      <c r="I33" s="91"/>
    </row>
    <row r="34" spans="1:9" ht="30" customHeight="1">
      <c r="A34" s="92"/>
    </row>
    <row r="35" spans="1:9" ht="30" customHeight="1">
      <c r="A35" s="92"/>
    </row>
    <row r="36" spans="1:9" ht="30" customHeight="1">
      <c r="A36" s="92"/>
    </row>
    <row r="37" spans="1:9" ht="30" customHeight="1">
      <c r="A37" s="92"/>
    </row>
    <row r="38" spans="1:9" ht="30" customHeight="1">
      <c r="A38" s="92"/>
    </row>
    <row r="39" spans="1:9">
      <c r="A39" s="92"/>
    </row>
  </sheetData>
  <mergeCells count="10">
    <mergeCell ref="A1:I1"/>
    <mergeCell ref="C5:G5"/>
    <mergeCell ref="H5:I5"/>
    <mergeCell ref="A7:A8"/>
    <mergeCell ref="H7:H8"/>
    <mergeCell ref="B7:B8"/>
    <mergeCell ref="C7:C8"/>
    <mergeCell ref="F7:F8"/>
    <mergeCell ref="G7:G8"/>
    <mergeCell ref="A3:I3"/>
  </mergeCells>
  <printOptions horizontalCentered="1" gridLines="1"/>
  <pageMargins left="0.59979838709677424" right="0.3598790322580645" top="0.75" bottom="0.75" header="0" footer="0"/>
  <pageSetup paperSize="9" scale="67" fitToWidth="0" pageOrder="overThenDown" orientation="portrait" cellComments="atEnd"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A64D79"/>
    <outlinePr summaryBelow="0" summaryRight="0"/>
    <pageSetUpPr fitToPage="1"/>
  </sheetPr>
  <dimension ref="A1:I39"/>
  <sheetViews>
    <sheetView workbookViewId="0">
      <selection activeCell="L12" sqref="L12"/>
    </sheetView>
  </sheetViews>
  <sheetFormatPr baseColWidth="10" defaultColWidth="12.7109375" defaultRowHeight="15.75" customHeight="1"/>
  <cols>
    <col min="1" max="1" width="4.42578125" customWidth="1"/>
    <col min="2" max="2" width="18.85546875" customWidth="1"/>
    <col min="3" max="3" width="27.7109375" customWidth="1"/>
    <col min="4" max="4" width="10.7109375" customWidth="1"/>
    <col min="5" max="6" width="4.42578125" customWidth="1"/>
    <col min="7" max="7" width="18.85546875" customWidth="1"/>
    <col min="8" max="8" width="30.5703125" customWidth="1"/>
    <col min="9" max="9" width="10.7109375" customWidth="1"/>
  </cols>
  <sheetData>
    <row r="1" spans="1:9" ht="30">
      <c r="A1" s="403" t="s">
        <v>406</v>
      </c>
      <c r="B1" s="223"/>
      <c r="C1" s="223"/>
      <c r="D1" s="223"/>
      <c r="E1" s="223"/>
      <c r="F1" s="223"/>
      <c r="G1" s="223"/>
      <c r="H1" s="223"/>
      <c r="I1" s="223"/>
    </row>
    <row r="2" spans="1:9" ht="8.25" customHeight="1"/>
    <row r="3" spans="1:9" ht="23.25" customHeight="1">
      <c r="A3" s="402" t="s">
        <v>399</v>
      </c>
      <c r="B3" s="402"/>
      <c r="C3" s="402"/>
      <c r="D3" s="402"/>
      <c r="E3" s="402"/>
      <c r="F3" s="402"/>
      <c r="G3" s="402"/>
      <c r="H3" s="402"/>
      <c r="I3" s="402"/>
    </row>
    <row r="4" spans="1:9" ht="10.5" customHeight="1">
      <c r="A4" s="75"/>
      <c r="B4" s="75"/>
      <c r="C4" s="75"/>
      <c r="D4" s="75"/>
      <c r="E4" s="75"/>
      <c r="F4" s="75"/>
      <c r="G4" s="76"/>
      <c r="H4" s="76"/>
      <c r="I4" s="77"/>
    </row>
    <row r="5" spans="1:9" ht="26.25">
      <c r="A5" s="75"/>
      <c r="B5" s="119" t="s">
        <v>437</v>
      </c>
      <c r="C5" s="111"/>
      <c r="D5" s="111"/>
      <c r="E5" s="111"/>
      <c r="F5" s="111"/>
      <c r="G5" s="111"/>
      <c r="H5" s="399"/>
      <c r="I5" s="223"/>
    </row>
    <row r="6" spans="1:9" ht="10.5" customHeight="1" thickBot="1">
      <c r="C6" s="3"/>
    </row>
    <row r="7" spans="1:9" ht="15.75" customHeight="1">
      <c r="A7" s="400" t="s">
        <v>401</v>
      </c>
      <c r="B7" s="400" t="s">
        <v>402</v>
      </c>
      <c r="C7" s="400" t="s">
        <v>403</v>
      </c>
      <c r="D7" s="79" t="s">
        <v>404</v>
      </c>
      <c r="F7" s="400" t="s">
        <v>401</v>
      </c>
      <c r="G7" s="400" t="s">
        <v>402</v>
      </c>
      <c r="H7" s="400" t="s">
        <v>403</v>
      </c>
      <c r="I7" s="79" t="s">
        <v>404</v>
      </c>
    </row>
    <row r="8" spans="1:9" ht="13.5" thickBot="1">
      <c r="A8" s="401"/>
      <c r="B8" s="401"/>
      <c r="C8" s="401"/>
      <c r="D8" s="80" t="s">
        <v>405</v>
      </c>
      <c r="F8" s="401"/>
      <c r="G8" s="401"/>
      <c r="H8" s="401"/>
      <c r="I8" s="80" t="s">
        <v>405</v>
      </c>
    </row>
    <row r="9" spans="1:9" ht="37.5" customHeight="1">
      <c r="A9" s="81">
        <v>1</v>
      </c>
      <c r="B9" s="82" t="str">
        <f>Docentes_M!AY3</f>
        <v>A cubrir</v>
      </c>
      <c r="C9" s="83"/>
      <c r="D9" s="84"/>
      <c r="F9" s="81">
        <v>26</v>
      </c>
      <c r="G9" s="82" t="str">
        <f>Docentes_M!AY28</f>
        <v>Perez Veronica</v>
      </c>
      <c r="H9" s="83"/>
      <c r="I9" s="84"/>
    </row>
    <row r="10" spans="1:9" ht="37.5" customHeight="1">
      <c r="A10" s="85">
        <v>2</v>
      </c>
      <c r="B10" s="86" t="str">
        <f>Docentes_M!AY4</f>
        <v>Almeyra Cecilia</v>
      </c>
      <c r="C10" s="16"/>
      <c r="D10" s="87"/>
      <c r="F10" s="85">
        <v>27</v>
      </c>
      <c r="G10" s="86" t="str">
        <f>Docentes_M!AY29</f>
        <v>Piana Ana Margarita</v>
      </c>
      <c r="H10" s="16"/>
      <c r="I10" s="87"/>
    </row>
    <row r="11" spans="1:9" ht="37.5" customHeight="1">
      <c r="A11" s="85">
        <v>3</v>
      </c>
      <c r="B11" s="86" t="str">
        <f>Docentes_M!AY5</f>
        <v>Alvarez Alejandra</v>
      </c>
      <c r="C11" s="16"/>
      <c r="D11" s="87"/>
      <c r="F11" s="85">
        <v>28</v>
      </c>
      <c r="G11" s="86" t="str">
        <f>Docentes_M!AY30</f>
        <v>Porto Flavia</v>
      </c>
      <c r="H11" s="16"/>
      <c r="I11" s="87"/>
    </row>
    <row r="12" spans="1:9" ht="37.5" customHeight="1">
      <c r="A12" s="85">
        <v>4</v>
      </c>
      <c r="B12" s="86" t="str">
        <f>Docentes_M!AY6</f>
        <v>Arevalo M Emilia</v>
      </c>
      <c r="C12" s="16"/>
      <c r="D12" s="87"/>
      <c r="F12" s="85">
        <v>29</v>
      </c>
      <c r="G12" s="86" t="str">
        <f>Docentes_M!AY31</f>
        <v>Requiere Marisa</v>
      </c>
      <c r="H12" s="16"/>
      <c r="I12" s="87"/>
    </row>
    <row r="13" spans="1:9" ht="37.5" customHeight="1">
      <c r="A13" s="85">
        <v>5</v>
      </c>
      <c r="B13" s="86" t="str">
        <f>Docentes_M!AY7</f>
        <v>Barech Nieves</v>
      </c>
      <c r="C13" s="16"/>
      <c r="D13" s="87"/>
      <c r="F13" s="85">
        <v>30</v>
      </c>
      <c r="G13" s="86" t="str">
        <f>Docentes_M!AY32</f>
        <v>Rodriguez Fernanda</v>
      </c>
      <c r="H13" s="16"/>
      <c r="I13" s="87"/>
    </row>
    <row r="14" spans="1:9" ht="37.5" customHeight="1">
      <c r="A14" s="85">
        <v>6</v>
      </c>
      <c r="B14" s="86" t="str">
        <f>Docentes_M!AY8</f>
        <v>Benitez Laura</v>
      </c>
      <c r="C14" s="16"/>
      <c r="D14" s="87"/>
      <c r="F14" s="85">
        <v>31</v>
      </c>
      <c r="G14" s="86" t="str">
        <f>Docentes_M!AY33</f>
        <v>Rotondaro Analia</v>
      </c>
      <c r="H14" s="16"/>
      <c r="I14" s="87"/>
    </row>
    <row r="15" spans="1:9" ht="37.5" customHeight="1">
      <c r="A15" s="85">
        <v>7</v>
      </c>
      <c r="B15" s="86" t="str">
        <f>Docentes_M!AY9</f>
        <v>Braile Belen</v>
      </c>
      <c r="C15" s="16"/>
      <c r="D15" s="87"/>
      <c r="F15" s="85">
        <v>32</v>
      </c>
      <c r="G15" s="86" t="str">
        <f>Docentes_M!AY34</f>
        <v>Sampedro Barbara</v>
      </c>
      <c r="H15" s="16"/>
      <c r="I15" s="87"/>
    </row>
    <row r="16" spans="1:9" ht="37.5" customHeight="1">
      <c r="A16" s="85">
        <v>8</v>
      </c>
      <c r="B16" s="86" t="str">
        <f>Docentes_M!AY10</f>
        <v>Bustos Karina</v>
      </c>
      <c r="C16" s="16"/>
      <c r="D16" s="87"/>
      <c r="F16" s="85">
        <v>33</v>
      </c>
      <c r="G16" s="86" t="str">
        <f>Docentes_M!AY35</f>
        <v>Sanchez Pirra Oriana</v>
      </c>
      <c r="H16" s="16"/>
      <c r="I16" s="87"/>
    </row>
    <row r="17" spans="1:9" ht="37.5" customHeight="1">
      <c r="A17" s="85">
        <v>9</v>
      </c>
      <c r="B17" s="86" t="str">
        <f>Docentes_M!AY11</f>
        <v>Casas M Lujan</v>
      </c>
      <c r="C17" s="16"/>
      <c r="D17" s="87"/>
      <c r="F17" s="85">
        <v>34</v>
      </c>
      <c r="G17" s="86" t="str">
        <f>Docentes_M!AY36</f>
        <v>Santos Susana</v>
      </c>
      <c r="H17" s="16"/>
      <c r="I17" s="87"/>
    </row>
    <row r="18" spans="1:9" ht="37.5" customHeight="1">
      <c r="A18" s="85">
        <v>10</v>
      </c>
      <c r="B18" s="86" t="str">
        <f>Docentes_M!AY12</f>
        <v>Demarco Monica</v>
      </c>
      <c r="C18" s="16"/>
      <c r="D18" s="87"/>
      <c r="F18" s="85">
        <v>35</v>
      </c>
      <c r="G18" s="86" t="str">
        <f>Docentes_M!AY37</f>
        <v>Urcelay M Belen</v>
      </c>
      <c r="H18" s="16"/>
      <c r="I18" s="87"/>
    </row>
    <row r="19" spans="1:9" ht="37.5" customHeight="1">
      <c r="A19" s="85">
        <v>11</v>
      </c>
      <c r="B19" s="86" t="str">
        <f>Docentes_M!AY13</f>
        <v>Erramuspe María</v>
      </c>
      <c r="C19" s="16"/>
      <c r="D19" s="87"/>
      <c r="F19" s="85">
        <v>36</v>
      </c>
      <c r="G19" s="86" t="str">
        <f>Docentes_M!AY38</f>
        <v>Urricelqui Patricio</v>
      </c>
      <c r="H19" s="16"/>
      <c r="I19" s="87"/>
    </row>
    <row r="20" spans="1:9" ht="37.5" customHeight="1">
      <c r="A20" s="85">
        <v>12</v>
      </c>
      <c r="B20" s="86" t="str">
        <f>Docentes_M!AY14</f>
        <v>Espinos Cecilia</v>
      </c>
      <c r="C20" s="16"/>
      <c r="D20" s="87"/>
      <c r="F20" s="85">
        <v>37</v>
      </c>
      <c r="G20" s="86" t="str">
        <f>Docentes_M!AY39</f>
        <v>Vazquez Mayoral Betiana</v>
      </c>
      <c r="H20" s="16"/>
      <c r="I20" s="87"/>
    </row>
    <row r="21" spans="1:9" ht="37.5" customHeight="1">
      <c r="A21" s="85">
        <v>13</v>
      </c>
      <c r="B21" s="86" t="str">
        <f>Docentes_M!AY15</f>
        <v>Farjat Gerardo</v>
      </c>
      <c r="C21" s="16"/>
      <c r="D21" s="87"/>
      <c r="F21" s="85">
        <v>38</v>
      </c>
      <c r="G21" s="86" t="str">
        <f>Docentes_M!AY40</f>
        <v>Vilan Ester</v>
      </c>
      <c r="H21" s="16"/>
      <c r="I21" s="87"/>
    </row>
    <row r="22" spans="1:9" ht="37.5" customHeight="1">
      <c r="A22" s="85">
        <v>14</v>
      </c>
      <c r="B22" s="86" t="str">
        <f>Docentes_M!AY16</f>
        <v>Fiore Nadia</v>
      </c>
      <c r="C22" s="16"/>
      <c r="D22" s="87"/>
      <c r="F22" s="85">
        <v>39</v>
      </c>
      <c r="G22" s="86" t="str">
        <f>Docentes_M!AY41</f>
        <v>Vizzocero Matias</v>
      </c>
      <c r="H22" s="16"/>
      <c r="I22" s="87"/>
    </row>
    <row r="23" spans="1:9" ht="37.5" customHeight="1">
      <c r="A23" s="85">
        <v>15</v>
      </c>
      <c r="B23" s="86" t="str">
        <f>Docentes_M!AY17</f>
        <v>Forteza Marcos</v>
      </c>
      <c r="C23" s="16"/>
      <c r="D23" s="87"/>
      <c r="F23" s="85">
        <v>40</v>
      </c>
      <c r="G23" s="86" t="str">
        <f>Docentes_M!AY42</f>
        <v/>
      </c>
      <c r="H23" s="16"/>
      <c r="I23" s="87"/>
    </row>
    <row r="24" spans="1:9" ht="37.5" customHeight="1">
      <c r="A24" s="85">
        <v>16</v>
      </c>
      <c r="B24" s="86" t="str">
        <f>Docentes_M!AY18</f>
        <v>Geretto María</v>
      </c>
      <c r="C24" s="16"/>
      <c r="D24" s="87"/>
      <c r="F24" s="85">
        <v>41</v>
      </c>
      <c r="G24" s="86">
        <f>Docentes_M!AY43</f>
        <v>0</v>
      </c>
      <c r="H24" s="16"/>
      <c r="I24" s="87"/>
    </row>
    <row r="25" spans="1:9" ht="37.5" customHeight="1">
      <c r="A25" s="85">
        <v>17</v>
      </c>
      <c r="B25" s="86" t="str">
        <f>Docentes_M!AY19</f>
        <v>Gimenez Susana</v>
      </c>
      <c r="C25" s="16"/>
      <c r="D25" s="87"/>
      <c r="F25" s="85">
        <v>42</v>
      </c>
      <c r="G25" s="86">
        <f>Docentes_M!AY44</f>
        <v>0</v>
      </c>
      <c r="H25" s="16"/>
      <c r="I25" s="87"/>
    </row>
    <row r="26" spans="1:9" ht="37.5" customHeight="1">
      <c r="A26" s="85">
        <v>18</v>
      </c>
      <c r="B26" s="86" t="str">
        <f>Docentes_M!AY20</f>
        <v>Goenaga M Jose</v>
      </c>
      <c r="C26" s="16"/>
      <c r="D26" s="87"/>
      <c r="F26" s="85">
        <v>43</v>
      </c>
      <c r="G26" s="86">
        <f>Docentes_M!AY45</f>
        <v>0</v>
      </c>
      <c r="H26" s="16"/>
      <c r="I26" s="87"/>
    </row>
    <row r="27" spans="1:9" ht="37.5" customHeight="1">
      <c r="A27" s="85">
        <v>19</v>
      </c>
      <c r="B27" s="86" t="str">
        <f>Docentes_M!AY21</f>
        <v>Lasala Victorio</v>
      </c>
      <c r="C27" s="16"/>
      <c r="D27" s="87"/>
      <c r="F27" s="85">
        <v>44</v>
      </c>
      <c r="G27" s="86">
        <f>Docentes_M!AY46</f>
        <v>0</v>
      </c>
      <c r="H27" s="16"/>
      <c r="I27" s="87"/>
    </row>
    <row r="28" spans="1:9" ht="37.5" customHeight="1">
      <c r="A28" s="85">
        <v>20</v>
      </c>
      <c r="B28" s="86" t="str">
        <f>Docentes_M!AY22</f>
        <v>Mansilla Graciela</v>
      </c>
      <c r="C28" s="16"/>
      <c r="D28" s="87"/>
      <c r="F28" s="85">
        <v>45</v>
      </c>
      <c r="G28" s="86">
        <f>Docentes_M!AY47</f>
        <v>0</v>
      </c>
      <c r="H28" s="16"/>
      <c r="I28" s="87"/>
    </row>
    <row r="29" spans="1:9" ht="37.5" customHeight="1">
      <c r="A29" s="85">
        <v>21</v>
      </c>
      <c r="B29" s="86" t="str">
        <f>Docentes_M!AY23</f>
        <v>Masci Francisco</v>
      </c>
      <c r="C29" s="16"/>
      <c r="D29" s="87"/>
      <c r="F29" s="85">
        <v>46</v>
      </c>
      <c r="G29" s="86">
        <f>Docentes_M!AY48</f>
        <v>0</v>
      </c>
      <c r="H29" s="16"/>
      <c r="I29" s="87"/>
    </row>
    <row r="30" spans="1:9" ht="37.5" customHeight="1">
      <c r="A30" s="85">
        <v>22</v>
      </c>
      <c r="B30" s="86" t="str">
        <f>Docentes_M!AY24</f>
        <v>Nardelli Maximiliano</v>
      </c>
      <c r="C30" s="16"/>
      <c r="D30" s="87"/>
      <c r="F30" s="85">
        <v>47</v>
      </c>
      <c r="G30" s="86">
        <f>Docentes_M!AY49</f>
        <v>0</v>
      </c>
      <c r="H30" s="16"/>
      <c r="I30" s="87"/>
    </row>
    <row r="31" spans="1:9" ht="37.5" customHeight="1">
      <c r="A31" s="85">
        <v>23</v>
      </c>
      <c r="B31" s="86" t="str">
        <f>Docentes_M!AY25</f>
        <v>Notta Alejandra</v>
      </c>
      <c r="C31" s="16"/>
      <c r="D31" s="87"/>
      <c r="F31" s="85">
        <v>48</v>
      </c>
      <c r="G31" s="86">
        <f>Docentes_M!AY50</f>
        <v>0</v>
      </c>
      <c r="H31" s="16"/>
      <c r="I31" s="87"/>
    </row>
    <row r="32" spans="1:9" ht="37.5" customHeight="1">
      <c r="A32" s="85">
        <v>24</v>
      </c>
      <c r="B32" s="86" t="str">
        <f>Docentes_M!AY26</f>
        <v>Ojeda Mariana</v>
      </c>
      <c r="C32" s="16"/>
      <c r="D32" s="87"/>
      <c r="F32" s="85">
        <v>49</v>
      </c>
      <c r="G32" s="86">
        <f>Docentes_M!AY51</f>
        <v>0</v>
      </c>
      <c r="H32" s="16"/>
      <c r="I32" s="87"/>
    </row>
    <row r="33" spans="1:9" ht="37.5" customHeight="1" thickBot="1">
      <c r="A33" s="88">
        <v>25</v>
      </c>
      <c r="B33" s="93" t="str">
        <f>Docentes_M!AY27</f>
        <v>Pagano Roxana</v>
      </c>
      <c r="C33" s="90"/>
      <c r="D33" s="91"/>
      <c r="F33" s="88">
        <v>50</v>
      </c>
      <c r="G33" s="93">
        <f>Docentes_M!AY52</f>
        <v>0</v>
      </c>
      <c r="H33" s="90"/>
      <c r="I33" s="91"/>
    </row>
    <row r="34" spans="1:9" ht="30" customHeight="1">
      <c r="A34" s="92"/>
    </row>
    <row r="35" spans="1:9" ht="30" customHeight="1">
      <c r="A35" s="92"/>
    </row>
    <row r="36" spans="1:9" ht="30" customHeight="1">
      <c r="A36" s="92"/>
    </row>
    <row r="37" spans="1:9" ht="30" customHeight="1">
      <c r="A37" s="92"/>
    </row>
    <row r="38" spans="1:9" ht="30" customHeight="1">
      <c r="A38" s="92"/>
    </row>
    <row r="39" spans="1:9">
      <c r="A39" s="92"/>
    </row>
  </sheetData>
  <mergeCells count="9">
    <mergeCell ref="A1:I1"/>
    <mergeCell ref="H5:I5"/>
    <mergeCell ref="A7:A8"/>
    <mergeCell ref="H7:H8"/>
    <mergeCell ref="B7:B8"/>
    <mergeCell ref="C7:C8"/>
    <mergeCell ref="F7:F8"/>
    <mergeCell ref="G7:G8"/>
    <mergeCell ref="A3:I3"/>
  </mergeCells>
  <printOptions horizontalCentered="1" gridLines="1"/>
  <pageMargins left="0.98425196850393704" right="0.59055118110236215" top="0.19685039370078738" bottom="0.19685039370078738" header="0" footer="0"/>
  <pageSetup paperSize="9" scale="65" fitToHeight="0" pageOrder="overThenDown" orientation="portrait" cellComments="atEnd"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A64D79"/>
    <outlinePr summaryBelow="0" summaryRight="0"/>
    <pageSetUpPr fitToPage="1"/>
  </sheetPr>
  <dimension ref="A1:I39"/>
  <sheetViews>
    <sheetView workbookViewId="0">
      <selection activeCell="L12" sqref="L12"/>
    </sheetView>
  </sheetViews>
  <sheetFormatPr baseColWidth="10" defaultColWidth="12.7109375" defaultRowHeight="15.75" customHeight="1"/>
  <cols>
    <col min="1" max="1" width="4.42578125" customWidth="1"/>
    <col min="2" max="2" width="18.85546875" customWidth="1"/>
    <col min="3" max="3" width="30.7109375" customWidth="1"/>
    <col min="4" max="4" width="10.7109375" customWidth="1"/>
    <col min="5" max="6" width="4.42578125" customWidth="1"/>
    <col min="7" max="7" width="18.85546875" customWidth="1"/>
    <col min="8" max="8" width="30.7109375" customWidth="1"/>
    <col min="9" max="9" width="10.7109375" customWidth="1"/>
  </cols>
  <sheetData>
    <row r="1" spans="1:9" ht="30">
      <c r="A1" s="403" t="s">
        <v>406</v>
      </c>
      <c r="B1" s="223"/>
      <c r="C1" s="223"/>
      <c r="D1" s="223"/>
      <c r="E1" s="223"/>
      <c r="F1" s="223"/>
      <c r="G1" s="223"/>
      <c r="H1" s="223"/>
      <c r="I1" s="223"/>
    </row>
    <row r="2" spans="1:9" ht="8.25" customHeight="1"/>
    <row r="3" spans="1:9" ht="23.25" customHeight="1">
      <c r="A3" s="402" t="s">
        <v>399</v>
      </c>
      <c r="B3" s="402"/>
      <c r="C3" s="402"/>
      <c r="D3" s="402"/>
      <c r="E3" s="402"/>
      <c r="F3" s="402"/>
      <c r="G3" s="402"/>
      <c r="H3" s="402"/>
      <c r="I3" s="402"/>
    </row>
    <row r="4" spans="1:9" ht="10.5" customHeight="1">
      <c r="A4" s="75"/>
      <c r="B4" s="75"/>
      <c r="C4" s="75"/>
      <c r="D4" s="75"/>
      <c r="E4" s="75"/>
      <c r="F4" s="75"/>
      <c r="G4" s="76"/>
      <c r="H4" s="76"/>
      <c r="I4" s="77"/>
    </row>
    <row r="5" spans="1:9" ht="26.25">
      <c r="A5" s="75"/>
      <c r="B5" s="119" t="s">
        <v>439</v>
      </c>
      <c r="C5" s="111"/>
      <c r="D5" s="111"/>
      <c r="E5" s="111"/>
      <c r="F5" s="111"/>
      <c r="G5" s="111"/>
      <c r="H5" s="399"/>
      <c r="I5" s="223"/>
    </row>
    <row r="6" spans="1:9" ht="10.5" customHeight="1" thickBot="1">
      <c r="C6" s="3"/>
    </row>
    <row r="7" spans="1:9" ht="15.75" customHeight="1">
      <c r="A7" s="400" t="s">
        <v>401</v>
      </c>
      <c r="B7" s="400" t="s">
        <v>402</v>
      </c>
      <c r="C7" s="400" t="s">
        <v>403</v>
      </c>
      <c r="D7" s="79" t="s">
        <v>404</v>
      </c>
      <c r="F7" s="400" t="s">
        <v>401</v>
      </c>
      <c r="G7" s="400" t="s">
        <v>402</v>
      </c>
      <c r="H7" s="400" t="s">
        <v>403</v>
      </c>
      <c r="I7" s="79" t="s">
        <v>404</v>
      </c>
    </row>
    <row r="8" spans="1:9" ht="13.5" thickBot="1">
      <c r="A8" s="401"/>
      <c r="B8" s="401"/>
      <c r="C8" s="401"/>
      <c r="D8" s="80" t="s">
        <v>405</v>
      </c>
      <c r="F8" s="401"/>
      <c r="G8" s="401"/>
      <c r="H8" s="401"/>
      <c r="I8" s="80" t="s">
        <v>405</v>
      </c>
    </row>
    <row r="9" spans="1:9" ht="37.5" customHeight="1">
      <c r="A9" s="81">
        <v>1</v>
      </c>
      <c r="B9" s="94" t="str">
        <f>Docentes_M!BA3</f>
        <v>Almeyra Cecilia</v>
      </c>
      <c r="C9" s="83"/>
      <c r="D9" s="84"/>
      <c r="F9" s="81">
        <v>26</v>
      </c>
      <c r="G9" s="82" t="str">
        <f>Docentes_M!BA28</f>
        <v>Porto Flavia</v>
      </c>
      <c r="H9" s="83"/>
      <c r="I9" s="84"/>
    </row>
    <row r="10" spans="1:9" ht="37.5" customHeight="1">
      <c r="A10" s="95">
        <v>2</v>
      </c>
      <c r="B10" s="86" t="str">
        <f>Docentes_M!BA4</f>
        <v>Antonucci Solange</v>
      </c>
      <c r="C10" s="16"/>
      <c r="D10" s="87"/>
      <c r="F10" s="85">
        <v>27</v>
      </c>
      <c r="G10" s="86" t="str">
        <f>Docentes_M!BA29</f>
        <v>Requiere Marisa</v>
      </c>
      <c r="H10" s="16"/>
      <c r="I10" s="87"/>
    </row>
    <row r="11" spans="1:9" ht="37.5" customHeight="1">
      <c r="A11" s="95">
        <v>3</v>
      </c>
      <c r="B11" s="86" t="str">
        <f>Docentes_M!BA5</f>
        <v>Arevalo M Emilia</v>
      </c>
      <c r="C11" s="16"/>
      <c r="D11" s="87"/>
      <c r="F11" s="85">
        <v>28</v>
      </c>
      <c r="G11" s="86" t="str">
        <f>Docentes_M!BA30</f>
        <v>Romero Patricia</v>
      </c>
      <c r="H11" s="16"/>
      <c r="I11" s="87"/>
    </row>
    <row r="12" spans="1:9" ht="37.5" customHeight="1">
      <c r="A12" s="95">
        <v>4</v>
      </c>
      <c r="B12" s="86" t="str">
        <f>Docentes_M!BA6</f>
        <v>Barbosa Laura</v>
      </c>
      <c r="C12" s="16"/>
      <c r="D12" s="87"/>
      <c r="F12" s="85">
        <v>29</v>
      </c>
      <c r="G12" s="86" t="str">
        <f>Docentes_M!BA31</f>
        <v>Rosso Rocio</v>
      </c>
      <c r="H12" s="16"/>
      <c r="I12" s="87"/>
    </row>
    <row r="13" spans="1:9" ht="37.5" customHeight="1">
      <c r="A13" s="95">
        <v>5</v>
      </c>
      <c r="B13" s="86" t="str">
        <f>Docentes_M!BA7</f>
        <v>Berardoni Emilia</v>
      </c>
      <c r="C13" s="16"/>
      <c r="D13" s="87"/>
      <c r="F13" s="85">
        <v>30</v>
      </c>
      <c r="G13" s="86" t="str">
        <f>Docentes_M!BA32</f>
        <v>Saad Soledad</v>
      </c>
      <c r="H13" s="16"/>
      <c r="I13" s="87"/>
    </row>
    <row r="14" spans="1:9" ht="37.5" customHeight="1">
      <c r="A14" s="95">
        <v>6</v>
      </c>
      <c r="B14" s="86" t="str">
        <f>Docentes_M!BA8</f>
        <v>Bustos Karina</v>
      </c>
      <c r="C14" s="16"/>
      <c r="D14" s="87"/>
      <c r="F14" s="85">
        <v>31</v>
      </c>
      <c r="G14" s="86" t="str">
        <f>Docentes_M!BA33</f>
        <v>Schiaffino, Gabriela</v>
      </c>
      <c r="H14" s="16"/>
      <c r="I14" s="87"/>
    </row>
    <row r="15" spans="1:9" ht="37.5" customHeight="1">
      <c r="A15" s="95">
        <v>7</v>
      </c>
      <c r="B15" s="86" t="str">
        <f>Docentes_M!BA9</f>
        <v>Caricato M José</v>
      </c>
      <c r="C15" s="16"/>
      <c r="D15" s="87"/>
      <c r="F15" s="85">
        <v>32</v>
      </c>
      <c r="G15" s="86" t="str">
        <f>Docentes_M!BA34</f>
        <v>Sibolich Amanda</v>
      </c>
      <c r="H15" s="16"/>
      <c r="I15" s="87"/>
    </row>
    <row r="16" spans="1:9" ht="37.5" customHeight="1">
      <c r="A16" s="95">
        <v>8</v>
      </c>
      <c r="B16" s="86" t="str">
        <f>Docentes_M!BA10</f>
        <v>Castellón Sabina</v>
      </c>
      <c r="C16" s="16"/>
      <c r="D16" s="87"/>
      <c r="F16" s="85">
        <v>33</v>
      </c>
      <c r="G16" s="86" t="str">
        <f>Docentes_M!BA35</f>
        <v>Urcelay Belen</v>
      </c>
      <c r="H16" s="16"/>
      <c r="I16" s="87"/>
    </row>
    <row r="17" spans="1:9" ht="37.5" customHeight="1">
      <c r="A17" s="95">
        <v>9</v>
      </c>
      <c r="B17" s="86" t="str">
        <f>Docentes_M!BA11</f>
        <v>Ciolli Karina</v>
      </c>
      <c r="C17" s="16"/>
      <c r="D17" s="87"/>
      <c r="F17" s="85">
        <v>34</v>
      </c>
      <c r="G17" s="86" t="str">
        <f>Docentes_M!BA36</f>
        <v>Urricelqui Patricio</v>
      </c>
      <c r="H17" s="16"/>
      <c r="I17" s="87"/>
    </row>
    <row r="18" spans="1:9" ht="37.5" customHeight="1">
      <c r="A18" s="95">
        <v>10</v>
      </c>
      <c r="B18" s="86" t="str">
        <f>Docentes_M!BA12</f>
        <v>Conde Alicia</v>
      </c>
      <c r="C18" s="16"/>
      <c r="D18" s="87"/>
      <c r="F18" s="85">
        <v>35</v>
      </c>
      <c r="G18" s="86" t="str">
        <f>Docentes_M!BA37</f>
        <v>Vazquez Mayoral Betiana</v>
      </c>
      <c r="H18" s="16"/>
      <c r="I18" s="87"/>
    </row>
    <row r="19" spans="1:9" ht="37.5" customHeight="1">
      <c r="A19" s="95">
        <v>11</v>
      </c>
      <c r="B19" s="86" t="str">
        <f>Docentes_M!BA13</f>
        <v>Cristensen Ignacio</v>
      </c>
      <c r="C19" s="16"/>
      <c r="D19" s="87"/>
      <c r="F19" s="85">
        <v>36</v>
      </c>
      <c r="G19" s="86" t="str">
        <f>Docentes_M!BA38</f>
        <v>Vilan Ester</v>
      </c>
      <c r="H19" s="16"/>
      <c r="I19" s="87"/>
    </row>
    <row r="20" spans="1:9" ht="37.5" customHeight="1">
      <c r="A20" s="95">
        <v>12</v>
      </c>
      <c r="B20" s="86" t="str">
        <f>Docentes_M!BA14</f>
        <v>Dawidiuk Luciano</v>
      </c>
      <c r="C20" s="16"/>
      <c r="D20" s="87"/>
      <c r="F20" s="85">
        <v>37</v>
      </c>
      <c r="G20" s="86" t="str">
        <f>Docentes_M!BA39</f>
        <v>Vizzocero Matias</v>
      </c>
      <c r="H20" s="16"/>
      <c r="I20" s="87"/>
    </row>
    <row r="21" spans="1:9" ht="37.5" customHeight="1">
      <c r="A21" s="95">
        <v>13</v>
      </c>
      <c r="B21" s="86" t="str">
        <f>Docentes_M!BA15</f>
        <v>De Lazzari Guillermo</v>
      </c>
      <c r="C21" s="16"/>
      <c r="D21" s="87"/>
      <c r="F21" s="85">
        <v>38</v>
      </c>
      <c r="G21" s="86" t="str">
        <f>Docentes_M!BA40</f>
        <v>Zabala Oscar</v>
      </c>
      <c r="H21" s="16"/>
      <c r="I21" s="87"/>
    </row>
    <row r="22" spans="1:9" ht="37.5" customHeight="1">
      <c r="A22" s="95">
        <v>14</v>
      </c>
      <c r="B22" s="86" t="str">
        <f>Docentes_M!BA16</f>
        <v>Demarco Monica</v>
      </c>
      <c r="C22" s="16"/>
      <c r="D22" s="87"/>
      <c r="F22" s="85">
        <v>39</v>
      </c>
      <c r="G22" s="97" t="s">
        <v>438</v>
      </c>
      <c r="H22" s="16"/>
      <c r="I22" s="87"/>
    </row>
    <row r="23" spans="1:9" ht="37.5" customHeight="1">
      <c r="A23" s="95">
        <v>15</v>
      </c>
      <c r="B23" s="86" t="str">
        <f>Docentes_M!BA17</f>
        <v>Gimenez Susana</v>
      </c>
      <c r="C23" s="16"/>
      <c r="D23" s="87"/>
      <c r="F23" s="85">
        <v>40</v>
      </c>
      <c r="G23" s="86">
        <f>Docentes_M!BA42</f>
        <v>0</v>
      </c>
      <c r="H23" s="16"/>
      <c r="I23" s="87"/>
    </row>
    <row r="24" spans="1:9" ht="37.5" customHeight="1">
      <c r="A24" s="95">
        <v>16</v>
      </c>
      <c r="B24" s="86" t="str">
        <f>Docentes_M!BA18</f>
        <v>Gonzalez Casanova Lara</v>
      </c>
      <c r="C24" s="16"/>
      <c r="D24" s="87"/>
      <c r="F24" s="85">
        <v>41</v>
      </c>
      <c r="G24" s="86">
        <f>Docentes_M!BA43</f>
        <v>0</v>
      </c>
      <c r="H24" s="16"/>
      <c r="I24" s="87"/>
    </row>
    <row r="25" spans="1:9" ht="37.5" customHeight="1">
      <c r="A25" s="95">
        <v>17</v>
      </c>
      <c r="B25" s="86" t="str">
        <f>Docentes_M!BA19</f>
        <v>Hernandez Maria</v>
      </c>
      <c r="C25" s="16"/>
      <c r="D25" s="87"/>
      <c r="F25" s="85">
        <v>42</v>
      </c>
      <c r="G25" s="86">
        <f>Docentes_M!BA44</f>
        <v>0</v>
      </c>
      <c r="H25" s="16"/>
      <c r="I25" s="87"/>
    </row>
    <row r="26" spans="1:9" ht="37.5" customHeight="1">
      <c r="A26" s="95">
        <v>18</v>
      </c>
      <c r="B26" s="86" t="str">
        <f>Docentes_M!BA20</f>
        <v>Iacoponi Isabel</v>
      </c>
      <c r="C26" s="16"/>
      <c r="D26" s="87"/>
      <c r="F26" s="85">
        <v>43</v>
      </c>
      <c r="G26" s="86">
        <f>Docentes_M!BA45</f>
        <v>0</v>
      </c>
      <c r="H26" s="16"/>
      <c r="I26" s="87"/>
    </row>
    <row r="27" spans="1:9" ht="37.5" customHeight="1">
      <c r="A27" s="95">
        <v>19</v>
      </c>
      <c r="B27" s="86" t="str">
        <f>Docentes_M!BA21</f>
        <v>Lafont Lucas</v>
      </c>
      <c r="C27" s="16"/>
      <c r="D27" s="87"/>
      <c r="F27" s="85">
        <v>44</v>
      </c>
      <c r="G27" s="86">
        <f>Docentes_M!BA46</f>
        <v>0</v>
      </c>
      <c r="H27" s="16"/>
      <c r="I27" s="87"/>
    </row>
    <row r="28" spans="1:9" ht="37.5" customHeight="1">
      <c r="A28" s="95">
        <v>20</v>
      </c>
      <c r="B28" s="86" t="str">
        <f>Docentes_M!BA22</f>
        <v>Legarreta Gabriel</v>
      </c>
      <c r="C28" s="16"/>
      <c r="D28" s="87"/>
      <c r="F28" s="85">
        <v>45</v>
      </c>
      <c r="G28" s="86">
        <f>Docentes_M!BA47</f>
        <v>0</v>
      </c>
      <c r="H28" s="16"/>
      <c r="I28" s="87"/>
    </row>
    <row r="29" spans="1:9" ht="37.5" customHeight="1">
      <c r="A29" s="95">
        <v>21</v>
      </c>
      <c r="B29" s="86" t="str">
        <f>Docentes_M!BA23</f>
        <v>Lopez Pablo</v>
      </c>
      <c r="C29" s="16"/>
      <c r="D29" s="87"/>
      <c r="F29" s="85">
        <v>46</v>
      </c>
      <c r="G29" s="86">
        <f>Docentes_M!BA48</f>
        <v>0</v>
      </c>
      <c r="H29" s="16"/>
      <c r="I29" s="87"/>
    </row>
    <row r="30" spans="1:9" ht="37.5" customHeight="1">
      <c r="A30" s="95">
        <v>22</v>
      </c>
      <c r="B30" s="86" t="str">
        <f>Docentes_M!BA24</f>
        <v>Miglioranza Nora</v>
      </c>
      <c r="C30" s="16"/>
      <c r="D30" s="87"/>
      <c r="F30" s="85">
        <v>47</v>
      </c>
      <c r="G30" s="86">
        <f>Docentes_M!BA49</f>
        <v>0</v>
      </c>
      <c r="H30" s="16"/>
      <c r="I30" s="87"/>
    </row>
    <row r="31" spans="1:9" ht="37.5" customHeight="1">
      <c r="A31" s="95">
        <v>23</v>
      </c>
      <c r="B31" s="86" t="str">
        <f>Docentes_M!BA25</f>
        <v>Monaco Antonela</v>
      </c>
      <c r="C31" s="16"/>
      <c r="D31" s="87"/>
      <c r="F31" s="85">
        <v>48</v>
      </c>
      <c r="G31" s="86">
        <f>Docentes_M!BA50</f>
        <v>0</v>
      </c>
      <c r="H31" s="16"/>
      <c r="I31" s="87"/>
    </row>
    <row r="32" spans="1:9" ht="37.5" customHeight="1">
      <c r="A32" s="95">
        <v>24</v>
      </c>
      <c r="B32" s="86" t="str">
        <f>Docentes_M!BA26</f>
        <v>Perez Veronica</v>
      </c>
      <c r="C32" s="16"/>
      <c r="D32" s="87"/>
      <c r="F32" s="85">
        <v>49</v>
      </c>
      <c r="G32" s="86">
        <f>Docentes_M!BA51</f>
        <v>0</v>
      </c>
      <c r="H32" s="16"/>
      <c r="I32" s="87"/>
    </row>
    <row r="33" spans="1:9" ht="37.5" customHeight="1" thickBot="1">
      <c r="A33" s="88">
        <v>25</v>
      </c>
      <c r="B33" s="93" t="str">
        <f>Docentes_M!BA27</f>
        <v>Ponce Rosana</v>
      </c>
      <c r="C33" s="90"/>
      <c r="D33" s="91"/>
      <c r="F33" s="88">
        <v>50</v>
      </c>
      <c r="G33" s="93">
        <f>Docentes_M!BA52</f>
        <v>0</v>
      </c>
      <c r="H33" s="90"/>
      <c r="I33" s="91"/>
    </row>
    <row r="34" spans="1:9" ht="30" customHeight="1">
      <c r="A34" s="92"/>
    </row>
    <row r="35" spans="1:9" ht="30" customHeight="1">
      <c r="A35" s="92"/>
    </row>
    <row r="36" spans="1:9" ht="30" customHeight="1">
      <c r="A36" s="92"/>
    </row>
    <row r="37" spans="1:9" ht="30" customHeight="1">
      <c r="A37" s="92"/>
    </row>
    <row r="38" spans="1:9" ht="30" customHeight="1">
      <c r="A38" s="92"/>
    </row>
    <row r="39" spans="1:9">
      <c r="A39" s="92"/>
    </row>
  </sheetData>
  <mergeCells count="9">
    <mergeCell ref="A1:I1"/>
    <mergeCell ref="H5:I5"/>
    <mergeCell ref="A7:A8"/>
    <mergeCell ref="H7:H8"/>
    <mergeCell ref="B7:B8"/>
    <mergeCell ref="C7:C8"/>
    <mergeCell ref="F7:F8"/>
    <mergeCell ref="G7:G8"/>
    <mergeCell ref="A3:I3"/>
  </mergeCells>
  <printOptions horizontalCentered="1" gridLines="1"/>
  <pageMargins left="0.25" right="0.25" top="0.75" bottom="0.75" header="0" footer="0"/>
  <pageSetup paperSize="9" scale="67" fitToWidth="0" pageOrder="overThenDown" orientation="portrait" cellComments="atEnd"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A64D79"/>
    <outlinePr summaryBelow="0" summaryRight="0"/>
    <pageSetUpPr fitToPage="1"/>
  </sheetPr>
  <dimension ref="A1:I39"/>
  <sheetViews>
    <sheetView workbookViewId="0">
      <selection activeCell="H6" sqref="H6"/>
    </sheetView>
  </sheetViews>
  <sheetFormatPr baseColWidth="10" defaultColWidth="12.7109375" defaultRowHeight="15.75" customHeight="1"/>
  <cols>
    <col min="1" max="1" width="4.42578125" customWidth="1"/>
    <col min="2" max="2" width="18.85546875" customWidth="1"/>
    <col min="3" max="4" width="20.7109375" customWidth="1"/>
    <col min="5" max="6" width="4.42578125" customWidth="1"/>
    <col min="7" max="7" width="18.85546875" customWidth="1"/>
    <col min="8" max="8" width="23" customWidth="1"/>
    <col min="9" max="9" width="20.7109375" customWidth="1"/>
  </cols>
  <sheetData>
    <row r="1" spans="1:9" ht="30">
      <c r="A1" s="403" t="s">
        <v>406</v>
      </c>
      <c r="B1" s="223"/>
      <c r="C1" s="223"/>
      <c r="D1" s="223"/>
      <c r="E1" s="223"/>
      <c r="F1" s="223"/>
      <c r="G1" s="223"/>
      <c r="H1" s="223"/>
      <c r="I1" s="223"/>
    </row>
    <row r="2" spans="1:9" ht="8.25" customHeight="1"/>
    <row r="3" spans="1:9" ht="23.25">
      <c r="A3" s="120" t="s">
        <v>399</v>
      </c>
      <c r="B3" s="117"/>
      <c r="C3" s="117"/>
      <c r="D3" s="117"/>
      <c r="E3" s="117"/>
      <c r="F3" s="117"/>
      <c r="G3" s="118"/>
      <c r="H3" s="404"/>
      <c r="I3" s="223"/>
    </row>
    <row r="4" spans="1:9" ht="10.5" customHeight="1">
      <c r="A4" s="75"/>
      <c r="B4" s="75"/>
      <c r="C4" s="75"/>
      <c r="D4" s="75"/>
      <c r="E4" s="75"/>
      <c r="F4" s="75"/>
      <c r="G4" s="76"/>
      <c r="H4" s="76"/>
      <c r="I4" s="77"/>
    </row>
    <row r="5" spans="1:9" ht="26.25">
      <c r="A5" s="75"/>
      <c r="B5" s="119" t="s">
        <v>440</v>
      </c>
      <c r="C5" s="111"/>
      <c r="D5" s="111"/>
      <c r="E5" s="111"/>
      <c r="F5" s="111"/>
      <c r="G5" s="111"/>
      <c r="H5" s="399"/>
      <c r="I5" s="223"/>
    </row>
    <row r="6" spans="1:9" ht="10.5" customHeight="1" thickBot="1">
      <c r="C6" s="3"/>
    </row>
    <row r="7" spans="1:9" ht="15.75" customHeight="1">
      <c r="A7" s="400" t="s">
        <v>401</v>
      </c>
      <c r="B7" s="400" t="s">
        <v>402</v>
      </c>
      <c r="C7" s="400" t="s">
        <v>403</v>
      </c>
      <c r="D7" s="79" t="s">
        <v>404</v>
      </c>
      <c r="F7" s="400" t="s">
        <v>401</v>
      </c>
      <c r="G7" s="400" t="s">
        <v>402</v>
      </c>
      <c r="H7" s="400" t="s">
        <v>403</v>
      </c>
      <c r="I7" s="79" t="s">
        <v>404</v>
      </c>
    </row>
    <row r="8" spans="1:9" ht="13.5" thickBot="1">
      <c r="A8" s="401"/>
      <c r="B8" s="401"/>
      <c r="C8" s="401"/>
      <c r="D8" s="80" t="s">
        <v>405</v>
      </c>
      <c r="F8" s="401"/>
      <c r="G8" s="401"/>
      <c r="H8" s="401"/>
      <c r="I8" s="80" t="s">
        <v>405</v>
      </c>
    </row>
    <row r="9" spans="1:9" ht="37.5" customHeight="1">
      <c r="A9" s="81">
        <v>1</v>
      </c>
      <c r="B9" s="86" t="str">
        <f>Docentes_M!BC3</f>
        <v>A cubrir</v>
      </c>
      <c r="C9" s="83"/>
      <c r="D9" s="84"/>
      <c r="F9" s="81">
        <v>26</v>
      </c>
      <c r="G9" s="82" t="str">
        <f>Docentes_M!BC28</f>
        <v>Ritter Alejandra</v>
      </c>
      <c r="H9" s="83"/>
      <c r="I9" s="84"/>
    </row>
    <row r="10" spans="1:9" ht="37.5" customHeight="1">
      <c r="A10" s="85">
        <v>2</v>
      </c>
      <c r="B10" s="86" t="str">
        <f>Docentes_M!BC4</f>
        <v>Barech Nieves</v>
      </c>
      <c r="C10" s="16"/>
      <c r="D10" s="87"/>
      <c r="F10" s="85">
        <v>27</v>
      </c>
      <c r="G10" s="86" t="str">
        <f>Docentes_M!BC29</f>
        <v>Rodriguez, Valeria</v>
      </c>
      <c r="H10" s="16"/>
      <c r="I10" s="87"/>
    </row>
    <row r="11" spans="1:9" ht="37.5" customHeight="1">
      <c r="A11" s="85">
        <v>3</v>
      </c>
      <c r="B11" s="86" t="str">
        <f>Docentes_M!BC5</f>
        <v>Benitez Laura</v>
      </c>
      <c r="C11" s="16"/>
      <c r="D11" s="87"/>
      <c r="F11" s="85">
        <v>28</v>
      </c>
      <c r="G11" s="86" t="str">
        <f>Docentes_M!BC30</f>
        <v>Romero Patricia</v>
      </c>
      <c r="H11" s="16"/>
      <c r="I11" s="87"/>
    </row>
    <row r="12" spans="1:9" ht="37.5" customHeight="1">
      <c r="A12" s="85">
        <v>4</v>
      </c>
      <c r="B12" s="86" t="str">
        <f>Docentes_M!BC6</f>
        <v>Bulfero Antonela</v>
      </c>
      <c r="C12" s="16"/>
      <c r="D12" s="87"/>
      <c r="F12" s="85">
        <v>29</v>
      </c>
      <c r="G12" s="86" t="str">
        <f>Docentes_M!BC31</f>
        <v>Rosso Rocio</v>
      </c>
      <c r="H12" s="16"/>
      <c r="I12" s="87"/>
    </row>
    <row r="13" spans="1:9" ht="37.5" customHeight="1">
      <c r="A13" s="85">
        <v>5</v>
      </c>
      <c r="B13" s="86" t="str">
        <f>Docentes_M!BC7</f>
        <v>Castellon Sabina</v>
      </c>
      <c r="C13" s="16"/>
      <c r="D13" s="87"/>
      <c r="F13" s="85">
        <v>30</v>
      </c>
      <c r="G13" s="86" t="str">
        <f>Docentes_M!BC32</f>
        <v>Rotondaro Analia</v>
      </c>
      <c r="H13" s="16"/>
      <c r="I13" s="87"/>
    </row>
    <row r="14" spans="1:9" ht="37.5" customHeight="1">
      <c r="A14" s="85">
        <v>6</v>
      </c>
      <c r="B14" s="86" t="str">
        <f>Docentes_M!BC8</f>
        <v>Conde Alicia</v>
      </c>
      <c r="C14" s="16"/>
      <c r="D14" s="87"/>
      <c r="F14" s="85">
        <v>31</v>
      </c>
      <c r="G14" s="86" t="str">
        <f>Docentes_M!BC33</f>
        <v>Ruszaj Pablo</v>
      </c>
      <c r="H14" s="16"/>
      <c r="I14" s="87"/>
    </row>
    <row r="15" spans="1:9" ht="37.5" customHeight="1">
      <c r="A15" s="85">
        <v>7</v>
      </c>
      <c r="B15" s="86" t="str">
        <f>Docentes_M!BC9</f>
        <v>Cristensen Ignacio</v>
      </c>
      <c r="C15" s="16"/>
      <c r="D15" s="87"/>
      <c r="F15" s="85">
        <v>32</v>
      </c>
      <c r="G15" s="86" t="str">
        <f>Docentes_M!BC34</f>
        <v>Sampedro Barbara</v>
      </c>
      <c r="H15" s="16"/>
      <c r="I15" s="87"/>
    </row>
    <row r="16" spans="1:9" ht="37.5" customHeight="1">
      <c r="A16" s="85">
        <v>8</v>
      </c>
      <c r="B16" s="86" t="str">
        <f>Docentes_M!BC10</f>
        <v>D' Esposito Silvia</v>
      </c>
      <c r="C16" s="16"/>
      <c r="D16" s="87"/>
      <c r="F16" s="85">
        <v>33</v>
      </c>
      <c r="G16" s="86" t="str">
        <f>Docentes_M!BC35</f>
        <v>Sibolich Amanda</v>
      </c>
      <c r="H16" s="16"/>
      <c r="I16" s="87"/>
    </row>
    <row r="17" spans="1:9" ht="37.5" customHeight="1">
      <c r="A17" s="85">
        <v>9</v>
      </c>
      <c r="B17" s="86" t="str">
        <f>Docentes_M!BC11</f>
        <v>Farjat Gerardo</v>
      </c>
      <c r="C17" s="16"/>
      <c r="D17" s="87"/>
      <c r="F17" s="85">
        <v>34</v>
      </c>
      <c r="G17" s="86" t="str">
        <f>Docentes_M!BC36</f>
        <v>Vazquez Mayoral Betiana</v>
      </c>
      <c r="H17" s="16"/>
      <c r="I17" s="87"/>
    </row>
    <row r="18" spans="1:9" ht="37.5" customHeight="1">
      <c r="A18" s="85">
        <v>10</v>
      </c>
      <c r="B18" s="86" t="str">
        <f>Docentes_M!BC12</f>
        <v>Fluger Marisa</v>
      </c>
      <c r="C18" s="16"/>
      <c r="D18" s="87"/>
      <c r="F18" s="85">
        <v>35</v>
      </c>
      <c r="G18" s="86" t="str">
        <f>Docentes_M!BC37</f>
        <v>Vilan Ester</v>
      </c>
      <c r="H18" s="16"/>
      <c r="I18" s="87"/>
    </row>
    <row r="19" spans="1:9" ht="37.5" customHeight="1">
      <c r="A19" s="85">
        <v>11</v>
      </c>
      <c r="B19" s="86" t="str">
        <f>Docentes_M!BC13</f>
        <v>Fontana Sonia</v>
      </c>
      <c r="C19" s="16"/>
      <c r="D19" s="87"/>
      <c r="F19" s="85">
        <v>36</v>
      </c>
      <c r="G19" s="86" t="str">
        <f>Docentes_M!BC38</f>
        <v>Wuirnos Natalia</v>
      </c>
      <c r="H19" s="16"/>
      <c r="I19" s="87"/>
    </row>
    <row r="20" spans="1:9" ht="37.5" customHeight="1">
      <c r="A20" s="85">
        <v>12</v>
      </c>
      <c r="B20" s="86" t="str">
        <f>Docentes_M!BC14</f>
        <v>Gimenez Susana</v>
      </c>
      <c r="C20" s="16"/>
      <c r="D20" s="87"/>
      <c r="F20" s="85">
        <v>37</v>
      </c>
      <c r="G20" s="86" t="str">
        <f>Docentes_M!BC39</f>
        <v/>
      </c>
      <c r="H20" s="16"/>
      <c r="I20" s="87"/>
    </row>
    <row r="21" spans="1:9" ht="37.5" customHeight="1">
      <c r="A21" s="85">
        <v>13</v>
      </c>
      <c r="B21" s="86" t="str">
        <f>Docentes_M!BC15</f>
        <v>Goenaga M Jose</v>
      </c>
      <c r="C21" s="16"/>
      <c r="D21" s="87"/>
      <c r="F21" s="85">
        <v>38</v>
      </c>
      <c r="G21" s="86">
        <f>Docentes_M!BC40</f>
        <v>0</v>
      </c>
      <c r="H21" s="16"/>
      <c r="I21" s="87"/>
    </row>
    <row r="22" spans="1:9" ht="37.5" customHeight="1">
      <c r="A22" s="85">
        <v>14</v>
      </c>
      <c r="B22" s="86" t="str">
        <f>Docentes_M!BC16</f>
        <v>Guirrieri Melo Geronimo</v>
      </c>
      <c r="C22" s="16"/>
      <c r="D22" s="87"/>
      <c r="F22" s="85">
        <v>39</v>
      </c>
      <c r="G22" s="86">
        <f>Docentes_M!BC41</f>
        <v>0</v>
      </c>
      <c r="H22" s="16"/>
      <c r="I22" s="87"/>
    </row>
    <row r="23" spans="1:9" ht="37.5" customHeight="1">
      <c r="A23" s="85">
        <v>15</v>
      </c>
      <c r="B23" s="86" t="str">
        <f>Docentes_M!BC17</f>
        <v>La Torre Vanesa</v>
      </c>
      <c r="C23" s="16"/>
      <c r="D23" s="87"/>
      <c r="F23" s="85">
        <v>40</v>
      </c>
      <c r="G23" s="86">
        <f>Docentes_M!BC42</f>
        <v>0</v>
      </c>
      <c r="H23" s="16"/>
      <c r="I23" s="87"/>
    </row>
    <row r="24" spans="1:9" ht="37.5" customHeight="1">
      <c r="A24" s="85">
        <v>16</v>
      </c>
      <c r="B24" s="86" t="str">
        <f>Docentes_M!BC18</f>
        <v>Lasala Victorio</v>
      </c>
      <c r="C24" s="16"/>
      <c r="D24" s="87"/>
      <c r="F24" s="85">
        <v>41</v>
      </c>
      <c r="G24" s="86">
        <f>Docentes_M!BC43</f>
        <v>0</v>
      </c>
      <c r="H24" s="16"/>
      <c r="I24" s="87"/>
    </row>
    <row r="25" spans="1:9" ht="37.5" customHeight="1">
      <c r="A25" s="85">
        <v>17</v>
      </c>
      <c r="B25" s="86" t="str">
        <f>Docentes_M!BC19</f>
        <v>Lopez Pablo</v>
      </c>
      <c r="C25" s="16"/>
      <c r="D25" s="87"/>
      <c r="F25" s="85">
        <v>42</v>
      </c>
      <c r="G25" s="86">
        <f>Docentes_M!BC44</f>
        <v>0</v>
      </c>
      <c r="H25" s="16"/>
      <c r="I25" s="87"/>
    </row>
    <row r="26" spans="1:9" ht="37.5" customHeight="1">
      <c r="A26" s="85">
        <v>18</v>
      </c>
      <c r="B26" s="86" t="str">
        <f>Docentes_M!BC20</f>
        <v>Mansilla Graciela</v>
      </c>
      <c r="C26" s="16"/>
      <c r="D26" s="87"/>
      <c r="F26" s="85">
        <v>43</v>
      </c>
      <c r="G26" s="86">
        <f>Docentes_M!BC45</f>
        <v>0</v>
      </c>
      <c r="H26" s="16"/>
      <c r="I26" s="87"/>
    </row>
    <row r="27" spans="1:9" ht="37.5" customHeight="1">
      <c r="A27" s="85">
        <v>19</v>
      </c>
      <c r="B27" s="86" t="str">
        <f>Docentes_M!BC21</f>
        <v>Miglioranza Nora / Requiere Marisa</v>
      </c>
      <c r="C27" s="16"/>
      <c r="D27" s="87"/>
      <c r="F27" s="85">
        <v>44</v>
      </c>
      <c r="G27" s="86">
        <f>Docentes_M!BC46</f>
        <v>0</v>
      </c>
      <c r="H27" s="16"/>
      <c r="I27" s="87"/>
    </row>
    <row r="28" spans="1:9" ht="37.5" customHeight="1">
      <c r="A28" s="85">
        <v>20</v>
      </c>
      <c r="B28" s="86" t="str">
        <f>Docentes_M!BC22</f>
        <v>Nardelli Maximiliano</v>
      </c>
      <c r="C28" s="16"/>
      <c r="D28" s="87"/>
      <c r="F28" s="85">
        <v>45</v>
      </c>
      <c r="G28" s="86">
        <f>Docentes_M!BC47</f>
        <v>0</v>
      </c>
      <c r="H28" s="16"/>
      <c r="I28" s="87"/>
    </row>
    <row r="29" spans="1:9" ht="37.5" customHeight="1">
      <c r="A29" s="85">
        <v>21</v>
      </c>
      <c r="B29" s="86" t="str">
        <f>Docentes_M!BC23</f>
        <v>Perez Veronica</v>
      </c>
      <c r="C29" s="16"/>
      <c r="D29" s="87"/>
      <c r="F29" s="85">
        <v>46</v>
      </c>
      <c r="G29" s="86">
        <f>Docentes_M!BC48</f>
        <v>0</v>
      </c>
      <c r="H29" s="16"/>
      <c r="I29" s="87"/>
    </row>
    <row r="30" spans="1:9" ht="37.5" customHeight="1">
      <c r="A30" s="85">
        <v>22</v>
      </c>
      <c r="B30" s="86" t="str">
        <f>Docentes_M!BC24</f>
        <v>Plaza Betina</v>
      </c>
      <c r="C30" s="16"/>
      <c r="D30" s="87"/>
      <c r="F30" s="85">
        <v>47</v>
      </c>
      <c r="G30" s="86">
        <f>Docentes_M!BC49</f>
        <v>0</v>
      </c>
      <c r="H30" s="16"/>
      <c r="I30" s="87"/>
    </row>
    <row r="31" spans="1:9" ht="37.5" customHeight="1">
      <c r="A31" s="85">
        <v>23</v>
      </c>
      <c r="B31" s="86" t="str">
        <f>Docentes_M!BC25</f>
        <v>Ponce Rosana</v>
      </c>
      <c r="C31" s="16"/>
      <c r="D31" s="87"/>
      <c r="F31" s="85">
        <v>48</v>
      </c>
      <c r="G31" s="86">
        <f>Docentes_M!BC50</f>
        <v>0</v>
      </c>
      <c r="H31" s="16"/>
      <c r="I31" s="87"/>
    </row>
    <row r="32" spans="1:9" ht="37.5" customHeight="1">
      <c r="A32" s="85">
        <v>24</v>
      </c>
      <c r="B32" s="86" t="str">
        <f>Docentes_M!BC26</f>
        <v>Ponti Marcelo</v>
      </c>
      <c r="C32" s="16"/>
      <c r="D32" s="87"/>
      <c r="F32" s="85">
        <v>49</v>
      </c>
      <c r="G32" s="86">
        <f>Docentes_M!BC51</f>
        <v>0</v>
      </c>
      <c r="H32" s="16"/>
      <c r="I32" s="87"/>
    </row>
    <row r="33" spans="1:9" ht="37.5" customHeight="1" thickBot="1">
      <c r="A33" s="88">
        <v>25</v>
      </c>
      <c r="B33" s="93" t="str">
        <f>Docentes_M!BC27</f>
        <v>Porto Flavia</v>
      </c>
      <c r="C33" s="90"/>
      <c r="D33" s="91"/>
      <c r="F33" s="88">
        <v>50</v>
      </c>
      <c r="G33" s="93">
        <f>Docentes_M!BC52</f>
        <v>0</v>
      </c>
      <c r="H33" s="90"/>
      <c r="I33" s="91"/>
    </row>
    <row r="34" spans="1:9" ht="30" customHeight="1">
      <c r="A34" s="92"/>
    </row>
    <row r="35" spans="1:9" ht="30" customHeight="1">
      <c r="A35" s="92"/>
    </row>
    <row r="36" spans="1:9" ht="30" customHeight="1">
      <c r="A36" s="92"/>
    </row>
    <row r="37" spans="1:9" ht="30" customHeight="1">
      <c r="A37" s="92"/>
    </row>
    <row r="38" spans="1:9" ht="30" customHeight="1">
      <c r="A38" s="92"/>
    </row>
    <row r="39" spans="1:9">
      <c r="A39" s="92"/>
    </row>
  </sheetData>
  <mergeCells count="9">
    <mergeCell ref="A1:I1"/>
    <mergeCell ref="H3:I3"/>
    <mergeCell ref="H5:I5"/>
    <mergeCell ref="A7:A8"/>
    <mergeCell ref="H7:H8"/>
    <mergeCell ref="B7:B8"/>
    <mergeCell ref="C7:C8"/>
    <mergeCell ref="F7:F8"/>
    <mergeCell ref="G7:G8"/>
  </mergeCells>
  <printOptions horizontalCentered="1" gridLines="1"/>
  <pageMargins left="0.98425196850393704" right="0.59055118110236227" top="0.19685039370078741" bottom="0.19685039370078741" header="0" footer="0"/>
  <pageSetup paperSize="9" scale="63" fitToHeight="0" pageOrder="overThenDown" orientation="portrait" cellComments="atEn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B944"/>
  <sheetViews>
    <sheetView topLeftCell="A4" workbookViewId="0">
      <selection activeCell="M32" sqref="M32"/>
    </sheetView>
  </sheetViews>
  <sheetFormatPr baseColWidth="10" defaultColWidth="12.7109375" defaultRowHeight="15.75" customHeight="1"/>
  <cols>
    <col min="1" max="1" width="4.42578125" customWidth="1"/>
    <col min="2" max="2" width="1.85546875" customWidth="1"/>
    <col min="3" max="3" width="9.28515625" customWidth="1"/>
    <col min="4" max="4" width="1.85546875" customWidth="1"/>
    <col min="5" max="5" width="9.28515625" customWidth="1"/>
    <col min="6" max="6" width="2.5703125" customWidth="1"/>
    <col min="7" max="7" width="9.28515625" customWidth="1"/>
    <col min="8" max="8" width="1.85546875" customWidth="1"/>
    <col min="9" max="9" width="10.5703125" customWidth="1"/>
    <col min="10" max="10" width="1.85546875" customWidth="1"/>
    <col min="11" max="11" width="9.28515625" customWidth="1"/>
    <col min="12" max="12" width="1.85546875" customWidth="1"/>
    <col min="13" max="13" width="9.28515625" customWidth="1"/>
    <col min="14" max="14" width="1.85546875" customWidth="1"/>
    <col min="15" max="15" width="9.28515625" customWidth="1"/>
    <col min="16" max="16" width="1.85546875" customWidth="1"/>
    <col min="17" max="17" width="9.28515625" customWidth="1"/>
    <col min="18" max="18" width="1.85546875" customWidth="1"/>
    <col min="19" max="19" width="12.85546875" customWidth="1"/>
    <col min="20" max="20" width="1.85546875" customWidth="1"/>
    <col min="21" max="21" width="10.42578125" customWidth="1"/>
    <col min="22" max="22" width="5.7109375" customWidth="1"/>
    <col min="23" max="23" width="3" customWidth="1"/>
    <col min="24" max="24" width="24.28515625" customWidth="1"/>
    <col min="25" max="25" width="14.7109375" customWidth="1"/>
    <col min="26" max="26" width="17" customWidth="1"/>
    <col min="27" max="28" width="9.7109375" customWidth="1"/>
  </cols>
  <sheetData>
    <row r="1" spans="1:28" ht="27.75" customHeight="1">
      <c r="A1" s="20"/>
      <c r="B1" s="21"/>
      <c r="C1" s="234" t="s">
        <v>197</v>
      </c>
      <c r="D1" s="223"/>
      <c r="E1" s="223"/>
      <c r="F1" s="223"/>
      <c r="G1" s="223"/>
      <c r="H1" s="223"/>
      <c r="I1" s="223"/>
      <c r="J1" s="223"/>
      <c r="K1" s="223"/>
      <c r="L1" s="223"/>
      <c r="M1" s="223"/>
      <c r="N1" s="223"/>
      <c r="O1" s="223"/>
      <c r="P1" s="223"/>
      <c r="Q1" s="223"/>
      <c r="R1" s="223"/>
      <c r="S1" s="223"/>
      <c r="T1" s="223"/>
      <c r="U1" s="223"/>
      <c r="V1" s="22"/>
      <c r="W1" s="23"/>
    </row>
    <row r="2" spans="1:28" ht="15" customHeight="1">
      <c r="A2" s="24"/>
      <c r="B2" s="235" t="s">
        <v>16</v>
      </c>
      <c r="C2" s="236"/>
      <c r="D2" s="236"/>
      <c r="E2" s="237"/>
      <c r="F2" s="235" t="s">
        <v>179</v>
      </c>
      <c r="G2" s="236"/>
      <c r="H2" s="236"/>
      <c r="I2" s="237"/>
      <c r="J2" s="235" t="s">
        <v>180</v>
      </c>
      <c r="K2" s="236"/>
      <c r="L2" s="236"/>
      <c r="M2" s="237"/>
      <c r="N2" s="235" t="s">
        <v>181</v>
      </c>
      <c r="O2" s="236"/>
      <c r="P2" s="236"/>
      <c r="Q2" s="237"/>
      <c r="R2" s="235" t="s">
        <v>182</v>
      </c>
      <c r="S2" s="236"/>
      <c r="T2" s="236"/>
      <c r="U2" s="237"/>
      <c r="W2" s="25"/>
      <c r="X2" s="26" t="s">
        <v>183</v>
      </c>
      <c r="Y2" s="26" t="s">
        <v>184</v>
      </c>
      <c r="Z2" s="26" t="s">
        <v>185</v>
      </c>
      <c r="AA2" s="27"/>
      <c r="AB2" s="27"/>
    </row>
    <row r="3" spans="1:28" ht="15" customHeight="1">
      <c r="A3" s="28"/>
      <c r="B3" s="29"/>
      <c r="C3" s="231" t="str">
        <f>IF(B3="","",LOOKUP(B3,$W$3:$W$15,$X$3:$X$15))</f>
        <v/>
      </c>
      <c r="D3" s="232"/>
      <c r="E3" s="233"/>
      <c r="F3" s="31"/>
      <c r="G3" s="231" t="str">
        <f>IF(F3="","",LOOKUP(F3,$W$3:$W$15,$X$3:$X$15))</f>
        <v/>
      </c>
      <c r="H3" s="232"/>
      <c r="I3" s="233"/>
      <c r="J3" s="31">
        <v>11</v>
      </c>
      <c r="K3" s="231" t="str">
        <f>IF(J3="","",LOOKUP(J3,$W$3:$W$15,$X$3:$X$15))</f>
        <v>Práct. Dte. I (16 a 18hs)</v>
      </c>
      <c r="L3" s="232"/>
      <c r="M3" s="233"/>
      <c r="N3" s="29"/>
      <c r="O3" s="231" t="str">
        <f>IF(N3="","",LOOKUP(N3,$W$3:$W$15,$X$3:$X$15))</f>
        <v/>
      </c>
      <c r="P3" s="232"/>
      <c r="Q3" s="233"/>
      <c r="R3" s="31"/>
      <c r="S3" s="231" t="str">
        <f>IF(R3="","",LOOKUP(R3,$W$3:$W$15,$X$3:$X$15))</f>
        <v/>
      </c>
      <c r="T3" s="232"/>
      <c r="U3" s="233"/>
      <c r="W3" s="25">
        <v>1</v>
      </c>
      <c r="X3" s="34" t="s">
        <v>198</v>
      </c>
      <c r="Y3" s="34" t="s">
        <v>74</v>
      </c>
      <c r="Z3" s="34" t="s">
        <v>74</v>
      </c>
      <c r="AA3" s="22"/>
      <c r="AB3" s="22"/>
    </row>
    <row r="4" spans="1:28" ht="21" customHeight="1">
      <c r="A4" s="28" t="s">
        <v>187</v>
      </c>
      <c r="B4" s="228" t="str">
        <f>IF(B3="","",LOOKUP(B3,$W$3:$W$15,$Y$3:$Y$15))</f>
        <v/>
      </c>
      <c r="C4" s="223"/>
      <c r="D4" s="223"/>
      <c r="E4" s="229"/>
      <c r="F4" s="228" t="str">
        <f>IF(F3="","",LOOKUP(F3,$W$3:$W$15,$Y$3:$Y$15))</f>
        <v/>
      </c>
      <c r="G4" s="223"/>
      <c r="H4" s="223"/>
      <c r="I4" s="229"/>
      <c r="J4" s="228" t="str">
        <f>IF(J3="","",LOOKUP(J3,$W$3:$W$15,$Y$3:$Y$15))</f>
        <v>Notta Alejandra</v>
      </c>
      <c r="K4" s="223"/>
      <c r="L4" s="223"/>
      <c r="M4" s="229"/>
      <c r="N4" s="228" t="str">
        <f>IF(N3="","",LOOKUP(N3,$W$3:$W$15,$Y$3:$Y$15))</f>
        <v/>
      </c>
      <c r="O4" s="223"/>
      <c r="P4" s="223"/>
      <c r="Q4" s="229"/>
      <c r="R4" s="228" t="str">
        <f>IF(R3="","",LOOKUP(R3,$W$3:$W$15,$Y$3:$Y$15))</f>
        <v/>
      </c>
      <c r="S4" s="223"/>
      <c r="T4" s="223"/>
      <c r="U4" s="229"/>
      <c r="W4" s="25">
        <v>2</v>
      </c>
      <c r="X4" s="34" t="s">
        <v>199</v>
      </c>
      <c r="Y4" s="99" t="s">
        <v>419</v>
      </c>
      <c r="Z4" s="99" t="s">
        <v>419</v>
      </c>
      <c r="AA4" s="22"/>
      <c r="AB4" s="22"/>
    </row>
    <row r="5" spans="1:28" ht="15" customHeight="1">
      <c r="A5" s="28"/>
      <c r="B5" s="224" t="str">
        <f>IF(B3="","",IF(LOOKUP(B3,$W$8:$W$15,$Z$8:$Z$15)="","---",LOOKUP(B3,$W$8:$W$15,$Z$8:$Z$15)))</f>
        <v/>
      </c>
      <c r="C5" s="225"/>
      <c r="D5" s="225"/>
      <c r="E5" s="226"/>
      <c r="F5" s="224" t="str">
        <f>IF(F3="","",IF(LOOKUP(F3,$W$8:$W$15,$Z$8:$Z$15)="","---",LOOKUP(F3,$W$8:$W$15,$Z$8:$Z$15)))</f>
        <v/>
      </c>
      <c r="G5" s="225"/>
      <c r="H5" s="225"/>
      <c r="I5" s="226"/>
      <c r="J5" s="224" t="str">
        <f>IF(J3="","",IF(LOOKUP(J3,$W$8:$W$15,$Z$8:$Z$15)="","---",LOOKUP(J3,$W$8:$W$15,$Z$8:$Z$15)))</f>
        <v xml:space="preserve">Lopez - Notta </v>
      </c>
      <c r="K5" s="225"/>
      <c r="L5" s="225"/>
      <c r="M5" s="226"/>
      <c r="N5" s="224" t="str">
        <f>IF(N3="","",IF(LOOKUP(N3,$W$8:$W$15,$Z$8:$Z$15)="","---",LOOKUP(N3,$W$8:$W$15,$Z$8:$Z$15)))</f>
        <v/>
      </c>
      <c r="O5" s="225"/>
      <c r="P5" s="225"/>
      <c r="Q5" s="226"/>
      <c r="R5" s="224" t="str">
        <f>IF(R3="","",IF(LOOKUP(R3,$W$8:$W$15,$Z$8:$Z$15)="","---",LOOKUP(R3,$W$8:$W$15,$Z$8:$Z$15)))</f>
        <v/>
      </c>
      <c r="S5" s="225"/>
      <c r="T5" s="225"/>
      <c r="U5" s="226"/>
      <c r="W5" s="25">
        <v>3</v>
      </c>
      <c r="X5" s="34" t="s">
        <v>200</v>
      </c>
      <c r="Y5" s="99" t="s">
        <v>455</v>
      </c>
      <c r="Z5" s="99" t="s">
        <v>455</v>
      </c>
      <c r="AA5" s="22"/>
      <c r="AB5" s="22"/>
    </row>
    <row r="6" spans="1:28" ht="15" customHeight="1">
      <c r="A6" s="28"/>
      <c r="B6" s="29">
        <v>5</v>
      </c>
      <c r="C6" s="231" t="str">
        <f>IF(B6="","",LOOKUP(B6,$W$3:$W$15,$X$3:$X$15))</f>
        <v>Quím. y la Actividad Exp. II</v>
      </c>
      <c r="D6" s="232"/>
      <c r="E6" s="233"/>
      <c r="F6" s="29"/>
      <c r="G6" s="231" t="str">
        <f>IF(F6="","",LOOKUP(F6,$W$3:$W$15,$X$3:$X$15))</f>
        <v/>
      </c>
      <c r="H6" s="232"/>
      <c r="I6" s="233"/>
      <c r="J6" s="29">
        <v>11</v>
      </c>
      <c r="K6" s="231" t="str">
        <f>IF(J6="","",LOOKUP(J6,$W$3:$W$15,$X$3:$X$15))</f>
        <v>Práct. Dte. I (16 a 18hs)</v>
      </c>
      <c r="L6" s="232"/>
      <c r="M6" s="233"/>
      <c r="N6" s="29"/>
      <c r="O6" s="231" t="str">
        <f>IF(N6="","",LOOKUP(N6,$W$3:$W$15,$X$3:$X$15))</f>
        <v/>
      </c>
      <c r="P6" s="232"/>
      <c r="Q6" s="233"/>
      <c r="R6" s="29"/>
      <c r="S6" s="231" t="str">
        <f>IF(R6="","",LOOKUP(R6,$W$3:$W$15,$X$3:$X$15))</f>
        <v/>
      </c>
      <c r="T6" s="232"/>
      <c r="U6" s="233"/>
      <c r="W6" s="25">
        <v>4</v>
      </c>
      <c r="X6" s="34" t="s">
        <v>201</v>
      </c>
      <c r="Y6" s="34" t="s">
        <v>84</v>
      </c>
      <c r="Z6" s="34" t="s">
        <v>84</v>
      </c>
      <c r="AA6" s="22"/>
      <c r="AB6" s="22"/>
    </row>
    <row r="7" spans="1:28" ht="15" customHeight="1">
      <c r="A7" s="28" t="s">
        <v>191</v>
      </c>
      <c r="B7" s="228" t="str">
        <f>IF(B6="","",LOOKUP(B6,$W$3:$W$15,$Y$3:$Y$15))</f>
        <v>Zabala Oscar</v>
      </c>
      <c r="C7" s="223"/>
      <c r="D7" s="223"/>
      <c r="E7" s="229"/>
      <c r="F7" s="228" t="str">
        <f>IF(F6="","",LOOKUP(F6,$W$3:$W$15,$Y$3:$Y$15))</f>
        <v/>
      </c>
      <c r="G7" s="223"/>
      <c r="H7" s="223"/>
      <c r="I7" s="229"/>
      <c r="J7" s="228" t="str">
        <f>IF(J6="","",LOOKUP(J6,$W$3:$W$15,$Y$3:$Y$15))</f>
        <v>Notta Alejandra</v>
      </c>
      <c r="K7" s="223"/>
      <c r="L7" s="223"/>
      <c r="M7" s="229"/>
      <c r="N7" s="228" t="str">
        <f>IF(N6="","",LOOKUP(N6,$W$3:$W$15,$Y$3:$Y$15))</f>
        <v/>
      </c>
      <c r="O7" s="223"/>
      <c r="P7" s="223"/>
      <c r="Q7" s="229"/>
      <c r="R7" s="228" t="str">
        <f>IF(R6="","",LOOKUP(R6,$W$3:$W$15,$Y$3:$Y$15))</f>
        <v/>
      </c>
      <c r="S7" s="223"/>
      <c r="T7" s="223"/>
      <c r="U7" s="229"/>
      <c r="W7" s="25">
        <v>5</v>
      </c>
      <c r="X7" s="34" t="s">
        <v>202</v>
      </c>
      <c r="Y7" s="34" t="s">
        <v>156</v>
      </c>
      <c r="Z7" s="34" t="s">
        <v>156</v>
      </c>
      <c r="AA7" s="22"/>
      <c r="AB7" s="22"/>
    </row>
    <row r="8" spans="1:28" ht="15" customHeight="1" thickBot="1">
      <c r="A8" s="28"/>
      <c r="B8" s="224" t="str">
        <f>IF(B6="","",IF(LOOKUP(B6,$W$3:$W$15,$Z$3:$Z$15)="","---",LOOKUP(B6,$W$3:$W$15,$Z$3:$Z$15)))</f>
        <v>Zabala Oscar</v>
      </c>
      <c r="C8" s="225"/>
      <c r="D8" s="225"/>
      <c r="E8" s="226"/>
      <c r="F8" s="224" t="str">
        <f>IF(F6="","",IF(LOOKUP(F6,$W$8:$W$15,$Z$8:$Z$15)="","---",LOOKUP(F6,$W$8:$W$15,$Z$8:$Z$15)))</f>
        <v/>
      </c>
      <c r="G8" s="225"/>
      <c r="H8" s="225"/>
      <c r="I8" s="226"/>
      <c r="J8" s="224" t="str">
        <f>IF(J6="","",IF(LOOKUP(J6,$W$3:$W$15,$Z$3:$Z$15)="","---",LOOKUP(J6,$W$3:$W$15,$Z$3:$Z$15)))</f>
        <v xml:space="preserve">Lopez - Notta </v>
      </c>
      <c r="K8" s="225"/>
      <c r="L8" s="225"/>
      <c r="M8" s="226"/>
      <c r="N8" s="224" t="str">
        <f>IF(N6="","",IF(LOOKUP(N6,$W$3:$W$15,$Z$3:$Z$15)="","---",LOOKUP(N6,$W$3:$W$15,$Z$3:$Z$15)))</f>
        <v/>
      </c>
      <c r="O8" s="225"/>
      <c r="P8" s="225"/>
      <c r="Q8" s="226"/>
      <c r="R8" s="224" t="str">
        <f>IF(R6="","",IF(LOOKUP(R6,$W$3:$W$15,$Z$3:$Z$15)="","---",LOOKUP(R6,$W$3:$W$15,$Z$3:$Z$15)))</f>
        <v/>
      </c>
      <c r="S8" s="225"/>
      <c r="T8" s="225"/>
      <c r="U8" s="226"/>
      <c r="W8" s="25">
        <v>7</v>
      </c>
      <c r="X8" s="34" t="s">
        <v>203</v>
      </c>
      <c r="Y8" s="34" t="s">
        <v>97</v>
      </c>
      <c r="Z8" s="39" t="s">
        <v>27</v>
      </c>
      <c r="AA8" s="22"/>
      <c r="AB8" s="22"/>
    </row>
    <row r="9" spans="1:28" ht="30.75" customHeight="1">
      <c r="A9" s="28">
        <v>1800</v>
      </c>
      <c r="B9" s="29">
        <v>5</v>
      </c>
      <c r="C9" s="231" t="str">
        <f>IF(B9="","",LOOKUP(B9,$W$3:$W$15,$X$3:$X$15))</f>
        <v>Quím. y la Actividad Exp. II</v>
      </c>
      <c r="D9" s="232"/>
      <c r="E9" s="233"/>
      <c r="F9" s="31">
        <v>13</v>
      </c>
      <c r="G9" s="231" t="str">
        <f>IF(F9="","",LOOKUP(F9,$W$3:$W$15,$X$3:$X$15))</f>
        <v>Didáctica y currículum</v>
      </c>
      <c r="H9" s="232"/>
      <c r="I9" s="233"/>
      <c r="J9" s="29">
        <v>4</v>
      </c>
      <c r="K9" s="231" t="str">
        <f>IF(J9="","",LOOKUP(J9,$W$3:$W$15,$X$3:$X$15))</f>
        <v>Fund. y Mod de la Mec. clásica</v>
      </c>
      <c r="L9" s="232"/>
      <c r="M9" s="233"/>
      <c r="N9" s="29">
        <v>8</v>
      </c>
      <c r="O9" s="231" t="str">
        <f>IF(N9="","",LOOKUP(N9,$W$3:$W$15,$X$3:$X$15))</f>
        <v>Matemática y Cs Nat. II</v>
      </c>
      <c r="P9" s="232"/>
      <c r="Q9" s="233"/>
      <c r="R9" s="29">
        <v>9</v>
      </c>
      <c r="S9" s="40" t="str">
        <f>IF(R9="","",LOOKUP(R9,$W$3:$W$15,$X$3:$X$15))</f>
        <v>Act. Exp. de C y T Esc. (***)</v>
      </c>
      <c r="T9" s="29"/>
      <c r="U9" s="40" t="str">
        <f>IF(T9="","",LOOKUP(T9,$W$3:$W$15,$X$3:$X$15))</f>
        <v/>
      </c>
      <c r="W9" s="25">
        <v>8</v>
      </c>
      <c r="X9" s="34" t="s">
        <v>204</v>
      </c>
      <c r="Y9" s="99" t="s">
        <v>453</v>
      </c>
      <c r="Z9" s="99" t="s">
        <v>453</v>
      </c>
      <c r="AA9" s="22"/>
      <c r="AB9" s="22"/>
    </row>
    <row r="10" spans="1:28" ht="15" customHeight="1" thickBot="1">
      <c r="A10" s="37"/>
      <c r="B10" s="228" t="str">
        <f>IF(B9="","",LOOKUP(B9,$W$3:$W$15,$Y$3:$Y$15))</f>
        <v>Zabala Oscar</v>
      </c>
      <c r="C10" s="223"/>
      <c r="D10" s="223"/>
      <c r="E10" s="229"/>
      <c r="F10" s="228" t="str">
        <f>IF(F9="","",LOOKUP(F9,$W$3:$W$15,$Y$3:$Y$15))</f>
        <v>a cubrir</v>
      </c>
      <c r="G10" s="223"/>
      <c r="H10" s="223"/>
      <c r="I10" s="229"/>
      <c r="J10" s="228" t="str">
        <f>IF(J9="","",LOOKUP(J9,$W$3:$W$15,$Y$3:$Y$15))</f>
        <v>De Lazzari Guillermo</v>
      </c>
      <c r="K10" s="223"/>
      <c r="L10" s="223"/>
      <c r="M10" s="229"/>
      <c r="N10" s="228" t="str">
        <f>IF(N9="","",LOOKUP(N9,$W$3:$W$15,$Y$3:$Y$15))</f>
        <v>Scheffer Ruben</v>
      </c>
      <c r="O10" s="223"/>
      <c r="P10" s="223"/>
      <c r="Q10" s="229"/>
      <c r="R10" s="259" t="str">
        <f>IF(R9="","",LOOKUP(R9,$W$3:$W$15,$Y$3:$Y$15))</f>
        <v>Lasala Victorio</v>
      </c>
      <c r="S10" s="226"/>
      <c r="T10" s="259" t="str">
        <f>IF(T9="","",LOOKUP(T9,$W$3:$W$15,$Y$3:$Y$15))</f>
        <v/>
      </c>
      <c r="U10" s="226"/>
      <c r="W10" s="25">
        <v>9</v>
      </c>
      <c r="X10" s="34" t="s">
        <v>205</v>
      </c>
      <c r="Y10" s="34" t="s">
        <v>97</v>
      </c>
      <c r="Z10" s="34" t="s">
        <v>97</v>
      </c>
      <c r="AA10" s="22"/>
      <c r="AB10" s="22"/>
    </row>
    <row r="11" spans="1:28" ht="15" customHeight="1" thickBot="1">
      <c r="A11" s="28">
        <v>1900</v>
      </c>
      <c r="B11" s="224" t="str">
        <f>IF(B9="","",IF(LOOKUP(B9,$W$3:$W$15,$Z$3:$Z$15)="","---",LOOKUP(B9,$W$3:$W$15,$Z$3:$Z$15)))</f>
        <v>Zabala Oscar</v>
      </c>
      <c r="C11" s="225"/>
      <c r="D11" s="225"/>
      <c r="E11" s="226"/>
      <c r="F11" s="224" t="str">
        <f>IF(F9="","",IF(LOOKUP(F9,$W$3:$W$15,$Z$3:$Z$15)="","---",LOOKUP(F9,$W$3:$W$15,$Z$3:$Z$15)))</f>
        <v>Demarco Monica</v>
      </c>
      <c r="G11" s="225"/>
      <c r="H11" s="225"/>
      <c r="I11" s="226"/>
      <c r="J11" s="224" t="str">
        <f>IF(J9="","",IF(LOOKUP(J9,$W$3:$W$15,$Z$3:$Z$15)="","---",LOOKUP(J9,$W$3:$W$15,$Z$3:$Z$15)))</f>
        <v>De Lazzari Guillermo</v>
      </c>
      <c r="K11" s="225"/>
      <c r="L11" s="225"/>
      <c r="M11" s="226"/>
      <c r="N11" s="224" t="str">
        <f>IF(N9="","",IF(LOOKUP(N9,$W$3:$W$15,$Z$3:$Z$15)="","---",LOOKUP(N9,$W$3:$W$15,$Z$3:$Z$15)))</f>
        <v>Scheffer Ruben</v>
      </c>
      <c r="O11" s="225"/>
      <c r="P11" s="225"/>
      <c r="Q11" s="226"/>
      <c r="R11" s="224" t="str">
        <f>IF(R9="","",IF(LOOKUP(R9,$W$3:$W$15,$Z$3:$Z$15)="","---",LOOKUP(R9,$W$3:$W$15,$Z$3:$Z$15)))</f>
        <v>Lasala Victorio</v>
      </c>
      <c r="S11" s="225"/>
      <c r="T11" s="225"/>
      <c r="U11" s="226"/>
      <c r="W11" s="25">
        <v>10</v>
      </c>
      <c r="X11" s="34" t="s">
        <v>206</v>
      </c>
      <c r="Y11" s="34" t="s">
        <v>119</v>
      </c>
      <c r="Z11" s="34" t="s">
        <v>195</v>
      </c>
      <c r="AA11" s="22"/>
      <c r="AB11" s="22"/>
    </row>
    <row r="12" spans="1:28" ht="29.25" customHeight="1">
      <c r="A12" s="28">
        <v>1900</v>
      </c>
      <c r="B12" s="29">
        <v>5</v>
      </c>
      <c r="C12" s="231" t="str">
        <f>IF(B12="","",LOOKUP(B12,$W$3:$W$15,$X$3:$X$15))</f>
        <v>Quím. y la Actividad Exp. II</v>
      </c>
      <c r="D12" s="232"/>
      <c r="E12" s="233"/>
      <c r="F12" s="31">
        <v>13</v>
      </c>
      <c r="G12" s="231" t="str">
        <f>IF(F12="","",LOOKUP(F12,$W$3:$W$15,$X$3:$X$15))</f>
        <v>Didáctica y currículum</v>
      </c>
      <c r="H12" s="232"/>
      <c r="I12" s="233"/>
      <c r="J12" s="29">
        <v>4</v>
      </c>
      <c r="K12" s="231" t="str">
        <f>IF(J12="","",LOOKUP(J12,$W$3:$W$15,$X$3:$X$15))</f>
        <v>Fund. y Mod de la Mec. clásica</v>
      </c>
      <c r="L12" s="232"/>
      <c r="M12" s="233"/>
      <c r="N12" s="29">
        <v>8</v>
      </c>
      <c r="O12" s="231" t="str">
        <f>IF(N12="","",LOOKUP(N12,$W$3:$W$15,$X$3:$X$15))</f>
        <v>Matemática y Cs Nat. II</v>
      </c>
      <c r="P12" s="232"/>
      <c r="Q12" s="233"/>
      <c r="R12" s="29">
        <v>9</v>
      </c>
      <c r="S12" s="40" t="str">
        <f>IF(R12="","",LOOKUP(R12,$W$3:$W$15,$X$3:$X$15))</f>
        <v>Act. Exp. de C y T Esc. (***)</v>
      </c>
      <c r="T12" s="29"/>
      <c r="U12" s="40" t="str">
        <f>IF(T12="","",LOOKUP(T12,$W$3:$W$15,$X$3:$X$15))</f>
        <v/>
      </c>
      <c r="W12" s="32">
        <v>11</v>
      </c>
      <c r="X12" s="34" t="s">
        <v>207</v>
      </c>
      <c r="Y12" s="34" t="s">
        <v>43</v>
      </c>
      <c r="Z12" s="34" t="s">
        <v>208</v>
      </c>
      <c r="AA12" s="22"/>
      <c r="AB12" s="22"/>
    </row>
    <row r="13" spans="1:28" ht="15" customHeight="1" thickBot="1">
      <c r="A13" s="28"/>
      <c r="B13" s="228" t="str">
        <f>IF(B12="","",LOOKUP(B12,$W$3:$W$15,$Y$3:$Y$15))</f>
        <v>Zabala Oscar</v>
      </c>
      <c r="C13" s="223"/>
      <c r="D13" s="223"/>
      <c r="E13" s="229"/>
      <c r="F13" s="228" t="str">
        <f>IF(F12="","",LOOKUP(F12,$W$3:$W$15,$Y$3:$Y$15))</f>
        <v>a cubrir</v>
      </c>
      <c r="G13" s="223"/>
      <c r="H13" s="223"/>
      <c r="I13" s="229"/>
      <c r="J13" s="228" t="str">
        <f>IF(J12="","",LOOKUP(J12,$W$3:$W$15,$Y$3:$Y$15))</f>
        <v>De Lazzari Guillermo</v>
      </c>
      <c r="K13" s="223"/>
      <c r="L13" s="223"/>
      <c r="M13" s="229"/>
      <c r="N13" s="228" t="str">
        <f>IF(N12="","",LOOKUP(N12,$W$3:$W$15,$Y$3:$Y$15))</f>
        <v>Scheffer Ruben</v>
      </c>
      <c r="O13" s="223"/>
      <c r="P13" s="223"/>
      <c r="Q13" s="229"/>
      <c r="R13" s="259" t="str">
        <f>IF(R12="","",LOOKUP(R12,$W$3:$W$15,$Y$3:$Y$15))</f>
        <v>Lasala Victorio</v>
      </c>
      <c r="S13" s="226"/>
      <c r="T13" s="259" t="str">
        <f>IF(T12="","",LOOKUP(T12,$W$3:$W$15,$Y$3:$Y$15))</f>
        <v/>
      </c>
      <c r="U13" s="226"/>
      <c r="W13" s="32">
        <v>12</v>
      </c>
      <c r="X13" s="34" t="s">
        <v>209</v>
      </c>
      <c r="Y13" s="34" t="s">
        <v>41</v>
      </c>
      <c r="Z13" s="34" t="s">
        <v>41</v>
      </c>
      <c r="AA13" s="22"/>
      <c r="AB13" s="22"/>
    </row>
    <row r="14" spans="1:28" ht="15" customHeight="1" thickBot="1">
      <c r="A14" s="28">
        <v>2000</v>
      </c>
      <c r="B14" s="224" t="str">
        <f>IF(B12="","",IF(LOOKUP(B12,$W$3:$W$15,$Z$3:$Z$15)="","---",LOOKUP(B12,$W$3:$W$15,$Z$3:$Z$15)))</f>
        <v>Zabala Oscar</v>
      </c>
      <c r="C14" s="225"/>
      <c r="D14" s="225"/>
      <c r="E14" s="226"/>
      <c r="F14" s="224" t="str">
        <f>IF(F12="","",IF(LOOKUP(F12,$W$3:$W$15,$Z$3:$Z$15)="","---",LOOKUP(F12,$W$3:$W$15,$Z$3:$Z$15)))</f>
        <v>Demarco Monica</v>
      </c>
      <c r="G14" s="225"/>
      <c r="H14" s="258"/>
      <c r="I14" s="229"/>
      <c r="J14" s="224" t="str">
        <f>IF(J12="","",IF(LOOKUP(J12,$W$3:$W$15,$Z$3:$Z$15)="","---",LOOKUP(J12,$W$3:$W$15,$Z$3:$Z$15)))</f>
        <v>De Lazzari Guillermo</v>
      </c>
      <c r="K14" s="225"/>
      <c r="L14" s="225"/>
      <c r="M14" s="226"/>
      <c r="N14" s="224" t="str">
        <f>IF(N12="","",IF(LOOKUP(N12,$W$3:$W$15,$Z$3:$Z$15)="","---",LOOKUP(N12,$W$3:$W$15,$Z$3:$Z$15)))</f>
        <v>Scheffer Ruben</v>
      </c>
      <c r="O14" s="225"/>
      <c r="P14" s="225"/>
      <c r="Q14" s="226"/>
      <c r="R14" s="224" t="str">
        <f>IF(R12="","",IF(LOOKUP(R12,$W$3:$W$15,$Z$3:$Z$15)="","---",LOOKUP(R12,$W$3:$W$15,$Z$3:$Z$15)))</f>
        <v>Lasala Victorio</v>
      </c>
      <c r="S14" s="225"/>
      <c r="T14" s="225"/>
      <c r="U14" s="226"/>
      <c r="W14" s="32">
        <v>13</v>
      </c>
      <c r="X14" s="34" t="s">
        <v>210</v>
      </c>
      <c r="Y14" s="99" t="s">
        <v>432</v>
      </c>
      <c r="Z14" s="34" t="s">
        <v>22</v>
      </c>
      <c r="AA14" s="22"/>
      <c r="AB14" s="22"/>
    </row>
    <row r="15" spans="1:28" ht="28.5" customHeight="1">
      <c r="A15" s="28">
        <v>2010</v>
      </c>
      <c r="B15" s="29">
        <v>1</v>
      </c>
      <c r="C15" s="231" t="str">
        <f>IF(B15="","",LOOKUP(B15,$W$3:$W$15,$X$3:$X$15))</f>
        <v>Pens. Pol. Pedag. Latinoam..</v>
      </c>
      <c r="D15" s="232"/>
      <c r="E15" s="233"/>
      <c r="F15" s="105">
        <v>7</v>
      </c>
      <c r="G15" s="134" t="str">
        <f>IF(F15="","",LOOKUP(F15,$W$3:$W$15,$X$3:$X$15))</f>
        <v>Cs de la tierra (*)</v>
      </c>
      <c r="H15" s="138">
        <v>3</v>
      </c>
      <c r="I15" s="139" t="str">
        <f>IF(H15="","",LOOKUP(H15,$W$3:$W$15,$X$3:$X$15))</f>
        <v>Análisis de las IE. (**)</v>
      </c>
      <c r="J15" s="133">
        <v>4</v>
      </c>
      <c r="K15" s="231" t="str">
        <f>IF(J15="","",LOOKUP(J15,$W$3:$W$15,$X$3:$X$15))</f>
        <v>Fund. y Mod de la Mec. clásica</v>
      </c>
      <c r="L15" s="232"/>
      <c r="M15" s="233"/>
      <c r="N15" s="29">
        <v>12</v>
      </c>
      <c r="O15" s="256" t="str">
        <f>IF(N15="","",LOOKUP(N15,$W$3:$W$15,$X$3:$X$15))</f>
        <v>Psicología del aprendizaje</v>
      </c>
      <c r="P15" s="232"/>
      <c r="Q15" s="233"/>
      <c r="R15" s="29">
        <v>2</v>
      </c>
      <c r="S15" s="231" t="str">
        <f>IF(R15="","",LOOKUP(R15,$W$3:$W$15,$X$3:$X$15))</f>
        <v>Didáctica de las Cs. Naturales</v>
      </c>
      <c r="T15" s="232"/>
      <c r="U15" s="233"/>
      <c r="AA15" s="22"/>
      <c r="AB15" s="22"/>
    </row>
    <row r="16" spans="1:28" ht="22.5" customHeight="1">
      <c r="A16" s="37"/>
      <c r="B16" s="228" t="str">
        <f>IF(B15="","",LOOKUP(B15,$W$3:$W$15,$Y$3:$Y$15))</f>
        <v>Fontana Sonia</v>
      </c>
      <c r="C16" s="223"/>
      <c r="D16" s="223"/>
      <c r="E16" s="229"/>
      <c r="F16" s="247" t="str">
        <f>IF(F15="","",LOOKUP(F15,$W$3:$W$15,$Y$3:$Y$15))</f>
        <v>Lasala Victorio</v>
      </c>
      <c r="G16" s="248"/>
      <c r="H16" s="251" t="str">
        <f>IF(H15="","",LOOKUP(H15,$W$3:$W$15,$Y$3:$Y$15))</f>
        <v>C. Marin Barrera</v>
      </c>
      <c r="I16" s="252"/>
      <c r="J16" s="255" t="str">
        <f>IF(J15="","",LOOKUP(J15,$W$3:$W$15,$Y$3:$Y$15))</f>
        <v>De Lazzari Guillermo</v>
      </c>
      <c r="K16" s="223"/>
      <c r="L16" s="223"/>
      <c r="M16" s="229"/>
      <c r="N16" s="228" t="str">
        <f>IF(N15="","",LOOKUP(N15,$W$3:$W$15,$Y$3:$Y$15))</f>
        <v>Bulfero Antonela</v>
      </c>
      <c r="O16" s="223"/>
      <c r="P16" s="223"/>
      <c r="Q16" s="229"/>
      <c r="R16" s="228" t="str">
        <f>IF(R15="","",LOOKUP(R15,$W$3:$W$15,$Y$3:$Y$15))</f>
        <v>Escobar Jeremias</v>
      </c>
      <c r="S16" s="223"/>
      <c r="T16" s="223"/>
      <c r="U16" s="229"/>
      <c r="AA16" s="22"/>
      <c r="AB16" s="22"/>
    </row>
    <row r="17" spans="1:28" ht="15" customHeight="1" thickBot="1">
      <c r="A17" s="28">
        <v>2110</v>
      </c>
      <c r="B17" s="224" t="str">
        <f>IF(B15="","",IF(LOOKUP(B15,$W$3:$W$15,$Z$3:$Z$15)="","---",LOOKUP(B15,$W$3:$W$15,$Z$3:$Z$15)))</f>
        <v>Fontana Sonia</v>
      </c>
      <c r="C17" s="225"/>
      <c r="D17" s="225"/>
      <c r="E17" s="226"/>
      <c r="F17" s="249"/>
      <c r="G17" s="250"/>
      <c r="H17" s="253"/>
      <c r="I17" s="254"/>
      <c r="J17" s="257" t="str">
        <f>IF(J15="","",IF(LOOKUP(J15,$W$3:$W$15,$Z$3:$Z$15)="","---",LOOKUP(J15,$W$3:$W$15,$Z$3:$Z$15)))</f>
        <v>De Lazzari Guillermo</v>
      </c>
      <c r="K17" s="225"/>
      <c r="L17" s="225"/>
      <c r="M17" s="226"/>
      <c r="N17" s="224" t="str">
        <f>IF(N15="","",IF(LOOKUP(N15,$W$3:$W$15,$Z$3:$Z$15)="","---",LOOKUP(N15,$W$3:$W$15,$Z$3:$Z$15)))</f>
        <v>Bulfero Antonela</v>
      </c>
      <c r="O17" s="225"/>
      <c r="P17" s="225"/>
      <c r="Q17" s="226"/>
      <c r="R17" s="224" t="str">
        <f>IF(R15="","",IF(LOOKUP(R15,$W$3:$W$15,$Z$3:$Z$15)="","---",LOOKUP(R15,$W$3:$W$15,$Z$3:$Z$15)))</f>
        <v>Escobar Jeremias</v>
      </c>
      <c r="S17" s="225"/>
      <c r="T17" s="225"/>
      <c r="U17" s="226"/>
      <c r="AA17" s="22"/>
      <c r="AB17" s="22"/>
    </row>
    <row r="18" spans="1:28" ht="30.75" customHeight="1">
      <c r="A18" s="28">
        <v>2110</v>
      </c>
      <c r="B18" s="29">
        <v>1</v>
      </c>
      <c r="C18" s="231" t="str">
        <f>IF(B18="","",LOOKUP(B18,$W$3:$W$15,$X$3:$X$15))</f>
        <v>Pens. Pol. Pedag. Latinoam..</v>
      </c>
      <c r="D18" s="232"/>
      <c r="E18" s="233"/>
      <c r="F18" s="105">
        <v>7</v>
      </c>
      <c r="G18" s="134" t="str">
        <f>IF(F18="","",LOOKUP(F18,$W$3:$W$15,$X$3:$X$15))</f>
        <v>Cs de la tierra (*)</v>
      </c>
      <c r="H18" s="138">
        <v>3</v>
      </c>
      <c r="I18" s="139" t="str">
        <f>IF(H18="","",LOOKUP(H18,$W$3:$W$15,$X$3:$X$15))</f>
        <v>Análisis de las IE. (**)</v>
      </c>
      <c r="J18" s="29"/>
      <c r="K18" s="231" t="str">
        <f>IF(J18="","",LOOKUP(J18,$W$3:$W$15,$X$3:$X$15))</f>
        <v/>
      </c>
      <c r="L18" s="232"/>
      <c r="M18" s="233"/>
      <c r="N18" s="29">
        <v>12</v>
      </c>
      <c r="O18" s="256" t="str">
        <f>IF(N18="","",LOOKUP(N18,$W$3:$W$15,$X$3:$X$15))</f>
        <v>Psicología del aprendizaje</v>
      </c>
      <c r="P18" s="232"/>
      <c r="Q18" s="233"/>
      <c r="R18" s="29">
        <v>2</v>
      </c>
      <c r="S18" s="231" t="str">
        <f>IF(R18="","",LOOKUP(R18,$W$3:$W$15,$X$3:$X$15))</f>
        <v>Didáctica de las Cs. Naturales</v>
      </c>
      <c r="T18" s="232"/>
      <c r="U18" s="233"/>
      <c r="AA18" s="22"/>
      <c r="AB18" s="22"/>
    </row>
    <row r="19" spans="1:28" ht="22.5" customHeight="1">
      <c r="A19" s="37"/>
      <c r="B19" s="228" t="str">
        <f>IF(B18="","",LOOKUP(B18,$W$3:$W$15,$Y$3:$Y$15))</f>
        <v>Fontana Sonia</v>
      </c>
      <c r="C19" s="223"/>
      <c r="D19" s="223"/>
      <c r="E19" s="229"/>
      <c r="F19" s="247" t="str">
        <f>IF(F18="","",LOOKUP(F18,$W$3:$W$15,$Y$3:$Y$15))</f>
        <v>Lasala Victorio</v>
      </c>
      <c r="G19" s="248"/>
      <c r="H19" s="251" t="str">
        <f>IF(H18="","",LOOKUP(H18,$W$3:$W$15,$Y$3:$Y$15))</f>
        <v>C. Marin Barrera</v>
      </c>
      <c r="I19" s="252"/>
      <c r="J19" s="228" t="str">
        <f>IF(J18="","",LOOKUP(J18,$W$3:$W$15,$Y$3:$Y$15))</f>
        <v/>
      </c>
      <c r="K19" s="223"/>
      <c r="L19" s="223"/>
      <c r="M19" s="229"/>
      <c r="N19" s="228" t="str">
        <f>IF(N18="","",LOOKUP(N18,$W$3:$W$15,$Y$3:$Y$15))</f>
        <v>Bulfero Antonela</v>
      </c>
      <c r="O19" s="223"/>
      <c r="P19" s="223"/>
      <c r="Q19" s="229"/>
      <c r="R19" s="228" t="str">
        <f>IF(R18="","",LOOKUP(R18,$W$3:$W$15,$Y$3:$Y$15))</f>
        <v>Escobar Jeremias</v>
      </c>
      <c r="S19" s="223"/>
      <c r="T19" s="223"/>
      <c r="U19" s="229"/>
      <c r="AA19" s="22"/>
      <c r="AB19" s="22"/>
    </row>
    <row r="20" spans="1:28" ht="15" customHeight="1" thickBot="1">
      <c r="A20" s="28">
        <v>2210</v>
      </c>
      <c r="B20" s="224" t="str">
        <f>IF(B18="","",IF(LOOKUP(B18,$W$3:$W$15,$Z$3:$Z$15)="","---",LOOKUP(B18,$W$3:$W$15,$Z$3:$Z$15)))</f>
        <v>Fontana Sonia</v>
      </c>
      <c r="C20" s="225"/>
      <c r="D20" s="225"/>
      <c r="E20" s="226"/>
      <c r="F20" s="249"/>
      <c r="G20" s="250"/>
      <c r="H20" s="253"/>
      <c r="I20" s="254"/>
      <c r="J20" s="224" t="str">
        <f>IF(J18="","",IF(LOOKUP(J18,$W$3:$W$15,$Z$3:$Z$15)="","---",LOOKUP(J18,$W$3:$W$15,$Z$3:$Z$15)))</f>
        <v/>
      </c>
      <c r="K20" s="225"/>
      <c r="L20" s="225"/>
      <c r="M20" s="226"/>
      <c r="N20" s="224" t="str">
        <f>IF(N18="","",IF(LOOKUP(N18,$W$3:$W$15,$Z$3:$Z$15)="","---",LOOKUP(N18,$W$3:$W$15,$Z$3:$Z$15)))</f>
        <v>Bulfero Antonela</v>
      </c>
      <c r="O20" s="225"/>
      <c r="P20" s="225"/>
      <c r="Q20" s="226"/>
      <c r="R20" s="224" t="str">
        <f>IF(R18="","",IF(LOOKUP(R18,$W$3:$W$15,$Z$3:$Z$15)="","---",LOOKUP(R18,$W$3:$W$15,$Z$3:$Z$15)))</f>
        <v>Escobar Jeremias</v>
      </c>
      <c r="S20" s="225"/>
      <c r="T20" s="225"/>
      <c r="U20" s="226"/>
      <c r="AA20" s="22"/>
      <c r="AB20" s="22"/>
    </row>
    <row r="21" spans="1:28" ht="12.75" customHeight="1">
      <c r="B21" s="3" t="s">
        <v>211</v>
      </c>
      <c r="C21" s="3"/>
      <c r="F21" s="127"/>
      <c r="G21" s="127"/>
      <c r="H21" s="127"/>
      <c r="I21" s="127"/>
    </row>
    <row r="22" spans="1:28" ht="12.75" customHeight="1">
      <c r="B22" s="3" t="s">
        <v>212</v>
      </c>
      <c r="F22" s="127"/>
      <c r="G22" s="127"/>
      <c r="H22" s="127"/>
      <c r="I22" s="127"/>
    </row>
    <row r="23" spans="1:28" ht="12.75" customHeight="1">
      <c r="F23" s="127"/>
      <c r="G23" s="127"/>
      <c r="H23" s="127"/>
      <c r="I23" s="127"/>
    </row>
    <row r="24" spans="1:28" ht="12.75" customHeight="1"/>
    <row r="25" spans="1:28" ht="12.75" customHeight="1"/>
    <row r="26" spans="1:28" ht="12.75" customHeight="1"/>
    <row r="27" spans="1:28" ht="12.75" customHeight="1"/>
    <row r="28" spans="1:28" ht="12.75" customHeight="1"/>
    <row r="29" spans="1:28" ht="12.75" customHeight="1"/>
    <row r="30" spans="1:28" ht="12.75" customHeight="1"/>
    <row r="31" spans="1:28" ht="12.75" customHeight="1"/>
    <row r="32" spans="1:28"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row r="186" ht="12.75"/>
    <row r="187" ht="12.75"/>
    <row r="188" ht="12.75"/>
    <row r="189" ht="12.75"/>
    <row r="190" ht="12.75"/>
    <row r="191" ht="12.75"/>
    <row r="192" ht="12.75"/>
    <row r="193" ht="12.75"/>
    <row r="194" ht="12.75"/>
    <row r="195" ht="12.75"/>
    <row r="196" ht="12.75"/>
    <row r="197" ht="12.75"/>
    <row r="198" ht="12.75"/>
    <row r="199" ht="12.75"/>
    <row r="200" ht="12.75"/>
    <row r="201" ht="12.75"/>
    <row r="202" ht="12.75"/>
    <row r="203" ht="12.75"/>
    <row r="204" ht="12.75"/>
    <row r="205" ht="12.75"/>
    <row r="206" ht="12.75"/>
    <row r="207" ht="12.75"/>
    <row r="208" ht="12.75"/>
    <row r="209" ht="12.75"/>
    <row r="210" ht="12.75"/>
    <row r="211" ht="12.75"/>
    <row r="212" ht="12.75"/>
    <row r="213" ht="12.75"/>
    <row r="214" ht="12.75"/>
    <row r="215" ht="12.75"/>
    <row r="216" ht="12.75"/>
    <row r="217" ht="12.75"/>
    <row r="218" ht="12.75"/>
    <row r="219" ht="12.75"/>
    <row r="220" ht="12.75"/>
    <row r="221" ht="12.75"/>
    <row r="222" ht="12.75"/>
    <row r="223" ht="12.75"/>
    <row r="224" ht="12.75"/>
    <row r="225" ht="12.75"/>
    <row r="226" ht="12.75"/>
    <row r="227" ht="12.75"/>
    <row r="228" ht="12.75"/>
    <row r="229" ht="12.75"/>
    <row r="230" ht="12.75"/>
    <row r="231" ht="12.75"/>
    <row r="232" ht="12.75"/>
    <row r="233" ht="12.75"/>
    <row r="234" ht="12.75"/>
    <row r="235" ht="12.75"/>
    <row r="236" ht="12.75"/>
    <row r="237" ht="12.75"/>
    <row r="238" ht="12.75"/>
    <row r="239" ht="12.75"/>
    <row r="240" ht="12.75"/>
    <row r="241" ht="12.75"/>
    <row r="242" ht="12.75"/>
    <row r="243" ht="12.75"/>
    <row r="244" ht="12.75"/>
    <row r="245" ht="12.75"/>
    <row r="246" ht="12.75"/>
    <row r="247" ht="12.75"/>
    <row r="248" ht="12.75"/>
    <row r="249" ht="12.75"/>
    <row r="250" ht="12.75"/>
    <row r="251" ht="12.75"/>
    <row r="252" ht="12.75"/>
    <row r="253" ht="12.75"/>
    <row r="254" ht="12.75"/>
    <row r="255" ht="12.75"/>
    <row r="256" ht="12.75"/>
    <row r="257" ht="12.75"/>
    <row r="258" ht="12.75"/>
    <row r="259" ht="12.75"/>
    <row r="260" ht="12.75"/>
    <row r="261" ht="12.75"/>
    <row r="262" ht="12.75"/>
    <row r="263" ht="12.75"/>
    <row r="264" ht="12.75"/>
    <row r="265" ht="12.75"/>
    <row r="266" ht="12.75"/>
    <row r="267" ht="12.75"/>
    <row r="268" ht="12.75"/>
    <row r="269" ht="12.75"/>
    <row r="270" ht="12.75"/>
    <row r="271" ht="12.75"/>
    <row r="272" ht="12.75"/>
    <row r="273" ht="12.75"/>
    <row r="274" ht="12.75"/>
    <row r="275" ht="12.75"/>
    <row r="276" ht="12.75"/>
    <row r="277" ht="12.75"/>
    <row r="278" ht="12.75"/>
    <row r="279" ht="12.75"/>
    <row r="280" ht="12.75"/>
    <row r="281" ht="12.75"/>
    <row r="282" ht="12.75"/>
    <row r="283" ht="12.75"/>
    <row r="284" ht="12.75"/>
    <row r="285" ht="12.75"/>
    <row r="286" ht="12.75"/>
    <row r="287" ht="12.75"/>
    <row r="288" ht="12.75"/>
    <row r="289" ht="12.75"/>
    <row r="290" ht="12.75"/>
    <row r="291" ht="12.75"/>
    <row r="292" ht="12.75"/>
    <row r="293" ht="12.75"/>
    <row r="294" ht="12.75"/>
    <row r="295" ht="12.75"/>
    <row r="296" ht="12.75"/>
    <row r="297" ht="12.75"/>
    <row r="298" ht="12.75"/>
    <row r="299" ht="12.75"/>
    <row r="300" ht="12.75"/>
    <row r="301" ht="12.75"/>
    <row r="302" ht="12.75"/>
    <row r="303" ht="12.75"/>
    <row r="304" ht="12.75"/>
    <row r="305" ht="12.75"/>
    <row r="306" ht="12.75"/>
    <row r="307" ht="12.75"/>
    <row r="308" ht="12.75"/>
    <row r="309" ht="12.75"/>
    <row r="310" ht="12.75"/>
    <row r="311" ht="12.75"/>
    <row r="312" ht="12.75"/>
    <row r="313" ht="12.75"/>
    <row r="314" ht="12.75"/>
    <row r="315" ht="12.75"/>
    <row r="316" ht="12.75"/>
    <row r="317" ht="12.75"/>
    <row r="318" ht="12.75"/>
    <row r="319" ht="12.75"/>
    <row r="320" ht="12.75"/>
    <row r="321" ht="12.75"/>
    <row r="322" ht="12.75"/>
    <row r="323" ht="12.75"/>
    <row r="324" ht="12.75"/>
    <row r="325" ht="12.75"/>
    <row r="326" ht="12.75"/>
    <row r="327" ht="12.75"/>
    <row r="328" ht="12.75"/>
    <row r="329" ht="12.75"/>
    <row r="330" ht="12.75"/>
    <row r="331" ht="12.75"/>
    <row r="332" ht="12.75"/>
    <row r="333" ht="12.75"/>
    <row r="334" ht="12.75"/>
    <row r="335" ht="12.75"/>
    <row r="336" ht="12.75"/>
    <row r="337" ht="12.75"/>
    <row r="338" ht="12.75"/>
    <row r="339" ht="12.75"/>
    <row r="340" ht="12.75"/>
    <row r="341" ht="12.75"/>
    <row r="342" ht="12.75"/>
    <row r="343" ht="12.75"/>
    <row r="344" ht="12.75"/>
    <row r="345" ht="12.75"/>
    <row r="346" ht="12.75"/>
    <row r="347" ht="12.75"/>
    <row r="348" ht="12.75"/>
    <row r="349" ht="12.75"/>
    <row r="350" ht="12.75"/>
    <row r="351" ht="12.75"/>
    <row r="352" ht="12.75"/>
    <row r="353" ht="12.75"/>
    <row r="354" ht="12.75"/>
    <row r="355" ht="12.75"/>
    <row r="356" ht="12.75"/>
    <row r="357" ht="12.75"/>
    <row r="358" ht="12.75"/>
    <row r="359" ht="12.75"/>
    <row r="360" ht="12.75"/>
    <row r="361" ht="12.75"/>
    <row r="362" ht="12.75"/>
    <row r="363" ht="12.75"/>
    <row r="364" ht="12.75"/>
    <row r="365" ht="12.75"/>
    <row r="366" ht="12.75"/>
    <row r="367" ht="12.75"/>
    <row r="368" ht="12.75"/>
    <row r="369" ht="12.75"/>
    <row r="370" ht="12.75"/>
    <row r="371" ht="12.75"/>
    <row r="372" ht="12.75"/>
    <row r="373" ht="12.75"/>
    <row r="374" ht="12.75"/>
    <row r="375" ht="12.75"/>
    <row r="376" ht="12.75"/>
    <row r="377" ht="12.75"/>
    <row r="378" ht="12.75"/>
    <row r="379" ht="12.75"/>
    <row r="380" ht="12.75"/>
    <row r="381" ht="12.75"/>
    <row r="382" ht="12.75"/>
    <row r="383" ht="12.75"/>
    <row r="384" ht="12.75"/>
    <row r="385" ht="12.75"/>
    <row r="386" ht="12.75"/>
    <row r="387" ht="12.75"/>
    <row r="388" ht="12.75"/>
    <row r="389" ht="12.75"/>
    <row r="390" ht="12.75"/>
    <row r="391" ht="12.75"/>
    <row r="392" ht="12.75"/>
    <row r="393" ht="12.75"/>
    <row r="394" ht="12.75"/>
    <row r="395" ht="12.75"/>
    <row r="396" ht="12.75"/>
    <row r="397" ht="12.75"/>
    <row r="398" ht="12.75"/>
    <row r="399" ht="12.75"/>
    <row r="400" ht="12.75"/>
    <row r="401" ht="12.75"/>
    <row r="402" ht="12.75"/>
    <row r="403" ht="12.75"/>
    <row r="404" ht="12.75"/>
    <row r="405" ht="12.75"/>
    <row r="406" ht="12.75"/>
    <row r="407" ht="12.75"/>
    <row r="408" ht="12.75"/>
    <row r="409" ht="12.75"/>
    <row r="410" ht="12.75"/>
    <row r="411" ht="12.75"/>
    <row r="412" ht="12.75"/>
    <row r="413" ht="12.75"/>
    <row r="414" ht="12.75"/>
    <row r="415" ht="12.75"/>
    <row r="416" ht="12.75"/>
    <row r="417" ht="12.75"/>
    <row r="418" ht="12.75"/>
    <row r="419" ht="12.75"/>
    <row r="420" ht="12.75"/>
    <row r="421" ht="12.75"/>
    <row r="422" ht="12.75"/>
    <row r="423" ht="12.75"/>
    <row r="424" ht="12.75"/>
    <row r="425" ht="12.75"/>
    <row r="426" ht="12.75"/>
    <row r="427" ht="12.75"/>
    <row r="428" ht="12.75"/>
    <row r="429" ht="12.75"/>
    <row r="430" ht="12.75"/>
    <row r="431" ht="12.75"/>
    <row r="432" ht="12.75"/>
    <row r="433" ht="12.75"/>
    <row r="434" ht="12.75"/>
    <row r="435" ht="12.75"/>
    <row r="436" ht="12.75"/>
    <row r="437" ht="12.75"/>
    <row r="438" ht="12.75"/>
    <row r="439" ht="12.75"/>
    <row r="440" ht="12.75"/>
    <row r="441" ht="12.75"/>
    <row r="442" ht="12.75"/>
    <row r="443" ht="12.75"/>
    <row r="444" ht="12.75"/>
    <row r="445" ht="12.75"/>
    <row r="446" ht="12.75"/>
    <row r="447" ht="12.75"/>
    <row r="448" ht="12.75"/>
    <row r="449" ht="12.75"/>
    <row r="450" ht="12.75"/>
    <row r="451" ht="12.75"/>
    <row r="452" ht="12.75"/>
    <row r="453" ht="12.75"/>
    <row r="454" ht="12.75"/>
    <row r="455" ht="12.75"/>
    <row r="456" ht="12.75"/>
    <row r="457" ht="12.75"/>
    <row r="458" ht="12.75"/>
    <row r="459" ht="12.75"/>
    <row r="460" ht="12.75"/>
    <row r="461" ht="12.75"/>
    <row r="462" ht="12.75"/>
    <row r="463" ht="12.75"/>
    <row r="464" ht="12.75"/>
    <row r="465" ht="12.75"/>
    <row r="466" ht="12.75"/>
    <row r="467" ht="12.75"/>
    <row r="468" ht="12.75"/>
    <row r="469" ht="12.75"/>
    <row r="470" ht="12.75"/>
    <row r="471" ht="12.75"/>
    <row r="472" ht="12.75"/>
    <row r="473" ht="12.75"/>
    <row r="474" ht="12.75"/>
    <row r="475" ht="12.75"/>
    <row r="476" ht="12.75"/>
    <row r="477" ht="12.75"/>
    <row r="478" ht="12.75"/>
    <row r="479" ht="12.75"/>
    <row r="480" ht="12.75"/>
    <row r="481" ht="12.75"/>
    <row r="482" ht="12.75"/>
    <row r="483" ht="12.75"/>
    <row r="484" ht="12.75"/>
    <row r="485" ht="12.75"/>
    <row r="486" ht="12.75"/>
    <row r="487" ht="12.75"/>
    <row r="488" ht="12.75"/>
    <row r="489" ht="12.75"/>
    <row r="490" ht="12.75"/>
    <row r="491" ht="12.75"/>
    <row r="492" ht="12.75"/>
    <row r="493" ht="12.75"/>
    <row r="494" ht="12.75"/>
    <row r="495" ht="12.75"/>
    <row r="496" ht="12.75"/>
    <row r="497" ht="12.75"/>
    <row r="498" ht="12.75"/>
    <row r="499" ht="12.75"/>
    <row r="500" ht="12.75"/>
    <row r="501" ht="12.75"/>
    <row r="502" ht="12.75"/>
    <row r="503" ht="12.75"/>
    <row r="504" ht="12.75"/>
    <row r="505" ht="12.75"/>
    <row r="506" ht="12.75"/>
    <row r="507" ht="12.75"/>
    <row r="508" ht="12.75"/>
    <row r="509" ht="12.75"/>
    <row r="510" ht="12.75"/>
    <row r="511" ht="12.75"/>
    <row r="512" ht="12.75"/>
    <row r="513" ht="12.75"/>
    <row r="514" ht="12.75"/>
    <row r="515" ht="12.75"/>
    <row r="516" ht="12.75"/>
    <row r="517" ht="12.75"/>
    <row r="518" ht="12.75"/>
    <row r="519" ht="12.75"/>
    <row r="520" ht="12.75"/>
    <row r="521" ht="12.75"/>
    <row r="522" ht="12.75"/>
    <row r="523" ht="12.75"/>
    <row r="524" ht="12.75"/>
    <row r="525" ht="12.75"/>
    <row r="526" ht="12.75"/>
    <row r="527" ht="12.75"/>
    <row r="528" ht="12.75"/>
    <row r="529" ht="12.75"/>
    <row r="530" ht="12.75"/>
    <row r="531" ht="12.75"/>
    <row r="532" ht="12.75"/>
    <row r="533" ht="12.75"/>
    <row r="534" ht="12.75"/>
    <row r="535" ht="12.75"/>
    <row r="536" ht="12.75"/>
    <row r="537" ht="12.75"/>
    <row r="538" ht="12.75"/>
    <row r="539" ht="12.75"/>
    <row r="540" ht="12.75"/>
    <row r="541" ht="12.75"/>
    <row r="542" ht="12.75"/>
    <row r="543" ht="12.75"/>
    <row r="544" ht="12.75"/>
    <row r="545" ht="12.75"/>
    <row r="546" ht="12.75"/>
    <row r="547" ht="12.75"/>
    <row r="548" ht="12.75"/>
    <row r="549" ht="12.75"/>
    <row r="550" ht="12.75"/>
    <row r="551" ht="12.75"/>
    <row r="552" ht="12.75"/>
    <row r="553" ht="12.75"/>
    <row r="554" ht="12.75"/>
    <row r="555" ht="12.75"/>
    <row r="556" ht="12.75"/>
    <row r="557" ht="12.75"/>
    <row r="558" ht="12.75"/>
    <row r="559" ht="12.75"/>
    <row r="560" ht="12.75"/>
    <row r="561" ht="12.75"/>
    <row r="562" ht="12.75"/>
    <row r="563" ht="12.75"/>
    <row r="564" ht="12.75"/>
    <row r="565" ht="12.75"/>
    <row r="566" ht="12.75"/>
    <row r="567" ht="12.75"/>
    <row r="568" ht="12.75"/>
    <row r="569" ht="12.75"/>
    <row r="570" ht="12.75"/>
    <row r="571" ht="12.75"/>
    <row r="572" ht="12.75"/>
    <row r="573" ht="12.75"/>
    <row r="574" ht="12.75"/>
    <row r="575" ht="12.75"/>
    <row r="576" ht="12.75"/>
    <row r="577" ht="12.75"/>
    <row r="578" ht="12.75"/>
    <row r="579" ht="12.75"/>
    <row r="580" ht="12.75"/>
    <row r="581" ht="12.75"/>
    <row r="582" ht="12.75"/>
    <row r="583" ht="12.75"/>
    <row r="584" ht="12.75"/>
    <row r="585" ht="12.75"/>
    <row r="586" ht="12.75"/>
    <row r="587" ht="12.75"/>
    <row r="588" ht="12.75"/>
    <row r="589" ht="12.75"/>
    <row r="590" ht="12.75"/>
    <row r="591" ht="12.75"/>
    <row r="592" ht="12.75"/>
    <row r="593" ht="12.75"/>
    <row r="594" ht="12.75"/>
    <row r="595" ht="12.75"/>
    <row r="596" ht="12.75"/>
    <row r="597" ht="12.75"/>
    <row r="598" ht="12.75"/>
    <row r="599" ht="12.75"/>
    <row r="600" ht="12.75"/>
    <row r="601" ht="12.75"/>
    <row r="602" ht="12.75"/>
    <row r="603" ht="12.75"/>
    <row r="604" ht="12.75"/>
    <row r="605" ht="12.75"/>
    <row r="606" ht="12.75"/>
    <row r="607" ht="12.75"/>
    <row r="608" ht="12.75"/>
    <row r="609" ht="12.75"/>
    <row r="610" ht="12.75"/>
    <row r="611" ht="12.75"/>
    <row r="612" ht="12.75"/>
    <row r="613" ht="12.75"/>
    <row r="614" ht="12.75"/>
    <row r="615" ht="12.75"/>
    <row r="616" ht="12.75"/>
    <row r="617" ht="12.75"/>
    <row r="618" ht="12.75"/>
    <row r="619" ht="12.75"/>
    <row r="620" ht="12.75"/>
    <row r="621" ht="12.75"/>
    <row r="622" ht="12.75"/>
    <row r="623" ht="12.75"/>
    <row r="624" ht="12.75"/>
    <row r="625" ht="12.75"/>
    <row r="626" ht="12.75"/>
    <row r="627" ht="12.75"/>
    <row r="628" ht="12.75"/>
    <row r="629" ht="12.75"/>
    <row r="630" ht="12.75"/>
    <row r="631" ht="12.75"/>
    <row r="632" ht="12.75"/>
    <row r="633" ht="12.75"/>
    <row r="634" ht="12.75"/>
    <row r="635" ht="12.75"/>
    <row r="636" ht="12.75"/>
    <row r="637" ht="12.75"/>
    <row r="638" ht="12.75"/>
    <row r="639" ht="12.75"/>
    <row r="640" ht="12.75"/>
    <row r="641" ht="12.75"/>
    <row r="642" ht="12.75"/>
    <row r="643" ht="12.75"/>
    <row r="644" ht="12.75"/>
    <row r="645" ht="12.75"/>
    <row r="646" ht="12.75"/>
    <row r="647" ht="12.75"/>
    <row r="648" ht="12.75"/>
    <row r="649" ht="12.75"/>
    <row r="650" ht="12.75"/>
    <row r="651" ht="12.75"/>
    <row r="652" ht="12.75"/>
    <row r="653" ht="12.75"/>
    <row r="654" ht="12.75"/>
    <row r="655" ht="12.75"/>
    <row r="656" ht="12.75"/>
    <row r="657" ht="12.75"/>
    <row r="658" ht="12.75"/>
    <row r="659" ht="12.75"/>
    <row r="660" ht="12.75"/>
    <row r="661" ht="12.75"/>
    <row r="662" ht="12.75"/>
    <row r="663" ht="12.75"/>
    <row r="664" ht="12.75"/>
    <row r="665" ht="12.75"/>
    <row r="666" ht="12.75"/>
    <row r="667" ht="12.75"/>
    <row r="668" ht="12.75"/>
    <row r="669" ht="12.75"/>
    <row r="670" ht="12.75"/>
    <row r="671" ht="12.75"/>
    <row r="672" ht="12.75"/>
    <row r="673" ht="12.75"/>
    <row r="674" ht="12.75"/>
    <row r="675" ht="12.75"/>
    <row r="676" ht="12.75"/>
    <row r="677" ht="12.75"/>
    <row r="678" ht="12.75"/>
    <row r="679" ht="12.75"/>
    <row r="680" ht="12.75"/>
    <row r="681" ht="12.75"/>
    <row r="682" ht="12.75"/>
    <row r="683" ht="12.75"/>
    <row r="684" ht="12.75"/>
    <row r="685" ht="12.75"/>
    <row r="686" ht="12.75"/>
    <row r="687" ht="12.75"/>
    <row r="688" ht="12.75"/>
    <row r="689" ht="12.75"/>
    <row r="690" ht="12.75"/>
    <row r="691" ht="12.75"/>
    <row r="692" ht="12.75"/>
    <row r="693" ht="12.75"/>
    <row r="694" ht="12.75"/>
    <row r="695" ht="12.75"/>
    <row r="696" ht="12.75"/>
    <row r="697" ht="12.75"/>
    <row r="698" ht="12.75"/>
    <row r="699" ht="12.75"/>
    <row r="700" ht="12.75"/>
    <row r="701" ht="12.75"/>
    <row r="702" ht="12.75"/>
    <row r="703" ht="12.75"/>
    <row r="704" ht="12.75"/>
    <row r="705" ht="12.75"/>
    <row r="706" ht="12.75"/>
    <row r="707" ht="12.75"/>
    <row r="708" ht="12.75"/>
    <row r="709" ht="12.75"/>
    <row r="710" ht="12.75"/>
    <row r="711" ht="12.75"/>
    <row r="712" ht="12.75"/>
    <row r="713" ht="12.75"/>
    <row r="714" ht="12.75"/>
    <row r="715" ht="12.75"/>
    <row r="716" ht="12.75"/>
    <row r="717" ht="12.75"/>
    <row r="718" ht="12.75"/>
    <row r="719" ht="12.75"/>
    <row r="720" ht="12.75"/>
    <row r="721" ht="12.75"/>
    <row r="722" ht="12.75"/>
    <row r="723" ht="12.75"/>
    <row r="724" ht="12.75"/>
    <row r="725" ht="12.75"/>
    <row r="726" ht="12.75"/>
    <row r="727" ht="12.75"/>
    <row r="728" ht="12.75"/>
    <row r="729" ht="12.75"/>
    <row r="730" ht="12.75"/>
    <row r="731" ht="12.75"/>
    <row r="732" ht="12.75"/>
    <row r="733" ht="12.75"/>
    <row r="734" ht="12.75"/>
    <row r="735" ht="12.75"/>
    <row r="736" ht="12.75"/>
    <row r="737" ht="12.75"/>
    <row r="738" ht="12.75"/>
    <row r="739" ht="12.75"/>
    <row r="740" ht="12.75"/>
    <row r="741" ht="12.75"/>
    <row r="742" ht="12.75"/>
    <row r="743" ht="12.75"/>
    <row r="744" ht="12.75"/>
    <row r="745" ht="12.75"/>
    <row r="746" ht="12.75"/>
    <row r="747" ht="12.75"/>
    <row r="748" ht="12.75"/>
    <row r="749" ht="12.75"/>
    <row r="750" ht="12.75"/>
    <row r="751" ht="12.75"/>
    <row r="752" ht="12.75"/>
    <row r="753" ht="12.75"/>
    <row r="754" ht="12.75"/>
    <row r="755" ht="12.75"/>
    <row r="756" ht="12.75"/>
    <row r="757" ht="12.75"/>
    <row r="758" ht="12.75"/>
    <row r="759" ht="12.75"/>
    <row r="760" ht="12.75"/>
    <row r="761" ht="12.75"/>
    <row r="762" ht="12.75"/>
    <row r="763" ht="12.75"/>
    <row r="764" ht="12.75"/>
    <row r="765" ht="12.75"/>
    <row r="766" ht="12.75"/>
    <row r="767" ht="12.75"/>
    <row r="768" ht="12.75"/>
    <row r="769" ht="12.75"/>
    <row r="770" ht="12.75"/>
    <row r="771" ht="12.75"/>
    <row r="772" ht="12.75"/>
    <row r="773" ht="12.75"/>
    <row r="774" ht="12.75"/>
    <row r="775" ht="12.75"/>
    <row r="776" ht="12.75"/>
    <row r="777" ht="12.75"/>
    <row r="778" ht="12.75"/>
    <row r="779" ht="12.75"/>
    <row r="780" ht="12.75"/>
    <row r="781" ht="12.75"/>
    <row r="782" ht="12.75"/>
    <row r="783" ht="12.75"/>
    <row r="784" ht="12.75"/>
    <row r="785" ht="12.75"/>
    <row r="786" ht="12.75"/>
    <row r="787" ht="12.75"/>
    <row r="788" ht="12.75"/>
    <row r="789" ht="12.75"/>
    <row r="790" ht="12.75"/>
    <row r="791" ht="12.75"/>
    <row r="792" ht="12.75"/>
    <row r="793" ht="12.75"/>
    <row r="794" ht="12.75"/>
    <row r="795" ht="12.75"/>
    <row r="796" ht="12.75"/>
    <row r="797" ht="12.75"/>
    <row r="798" ht="12.75"/>
    <row r="799" ht="12.75"/>
    <row r="800" ht="12.75"/>
    <row r="801" ht="12.75"/>
    <row r="802" ht="12.75"/>
    <row r="803" ht="12.75"/>
    <row r="804" ht="12.75"/>
    <row r="805" ht="12.75"/>
    <row r="806" ht="12.75"/>
    <row r="807" ht="12.75"/>
    <row r="808" ht="12.75"/>
    <row r="809" ht="12.75"/>
    <row r="810" ht="12.75"/>
    <row r="811" ht="12.75"/>
    <row r="812" ht="12.75"/>
    <row r="813" ht="12.75"/>
    <row r="814" ht="12.75"/>
    <row r="815" ht="12.75"/>
    <row r="816" ht="12.75"/>
    <row r="817" ht="12.75"/>
    <row r="818" ht="12.75"/>
    <row r="819" ht="12.75"/>
    <row r="820" ht="12.75"/>
    <row r="821" ht="12.75"/>
    <row r="822" ht="12.75"/>
    <row r="823" ht="12.75"/>
    <row r="824" ht="12.75"/>
    <row r="825" ht="12.75"/>
    <row r="826" ht="12.75"/>
    <row r="827" ht="12.75"/>
    <row r="828" ht="12.75"/>
    <row r="829" ht="12.75"/>
    <row r="830" ht="12.75"/>
    <row r="831" ht="12.75"/>
    <row r="832" ht="12.75"/>
    <row r="833" ht="12.75"/>
    <row r="834" ht="12.75"/>
    <row r="835" ht="12.75"/>
    <row r="836" ht="12.75"/>
    <row r="837" ht="12.75"/>
    <row r="838" ht="12.75"/>
    <row r="839" ht="12.75"/>
    <row r="840" ht="12.75"/>
    <row r="841" ht="12.75"/>
    <row r="842" ht="12.75"/>
    <row r="843" ht="12.75"/>
    <row r="844" ht="12.75"/>
    <row r="845" ht="12.75"/>
    <row r="846" ht="12.75"/>
    <row r="847" ht="12.75"/>
    <row r="848" ht="12.75"/>
    <row r="849" ht="12.75"/>
    <row r="850" ht="12.75"/>
    <row r="851" ht="12.75"/>
    <row r="852" ht="12.75"/>
    <row r="853" ht="12.75"/>
    <row r="854" ht="12.75"/>
    <row r="855" ht="12.75"/>
    <row r="856" ht="12.75"/>
    <row r="857" ht="12.75"/>
    <row r="858" ht="12.75"/>
    <row r="859" ht="12.75"/>
    <row r="860" ht="12.75"/>
    <row r="861" ht="12.75"/>
    <row r="862" ht="12.75"/>
    <row r="863" ht="12.75"/>
    <row r="864" ht="12.75"/>
    <row r="865" ht="12.75"/>
    <row r="866" ht="12.75"/>
    <row r="867" ht="12.75"/>
    <row r="868" ht="12.75"/>
    <row r="869" ht="12.75"/>
    <row r="870" ht="12.75"/>
    <row r="871" ht="12.75"/>
    <row r="872" ht="12.75"/>
    <row r="873" ht="12.75"/>
    <row r="874" ht="12.75"/>
    <row r="875" ht="12.75"/>
    <row r="876" ht="12.75"/>
    <row r="877" ht="12.75"/>
    <row r="878" ht="12.75"/>
    <row r="879" ht="12.75"/>
    <row r="880" ht="12.75"/>
    <row r="881" ht="12.75"/>
    <row r="882" ht="12.75"/>
    <row r="883" ht="12.75"/>
    <row r="884" ht="12.75"/>
    <row r="885" ht="12.75"/>
    <row r="886" ht="12.75"/>
    <row r="887" ht="12.75"/>
    <row r="888" ht="12.75"/>
    <row r="889" ht="12.75"/>
    <row r="890" ht="12.75"/>
    <row r="891" ht="12.75"/>
    <row r="892" ht="12.75"/>
    <row r="893" ht="12.75"/>
    <row r="894" ht="12.75"/>
    <row r="895" ht="12.75"/>
    <row r="896" ht="12.75"/>
    <row r="897" ht="12.75"/>
    <row r="898" ht="12.75"/>
    <row r="899" ht="12.75"/>
    <row r="900" ht="12.75"/>
    <row r="901" ht="12.75"/>
    <row r="902" ht="12.75"/>
    <row r="903" ht="12.75"/>
    <row r="904" ht="12.75"/>
    <row r="905" ht="12.75"/>
    <row r="906" ht="12.75"/>
    <row r="907" ht="12.75"/>
    <row r="908" ht="12.75"/>
    <row r="909" ht="12.75"/>
    <row r="910" ht="12.75"/>
    <row r="911" ht="12.75"/>
    <row r="912" ht="12.75"/>
    <row r="913" ht="12.75"/>
    <row r="914" ht="12.75"/>
    <row r="915" ht="12.75"/>
    <row r="916" ht="12.75"/>
    <row r="917" ht="12.75"/>
    <row r="918" ht="12.75"/>
    <row r="919" ht="12.75"/>
    <row r="920" ht="12.75"/>
    <row r="921" ht="12.75"/>
    <row r="922" ht="12.75"/>
    <row r="923" ht="12.75"/>
    <row r="924" ht="12.75"/>
    <row r="925" ht="12.75"/>
    <row r="926" ht="12.75"/>
    <row r="927" ht="12.75"/>
    <row r="928" ht="12.75"/>
    <row r="929" ht="12.75"/>
    <row r="930" ht="12.75"/>
    <row r="931" ht="12.75"/>
    <row r="932" ht="12.75"/>
    <row r="933" ht="12.75"/>
    <row r="934" ht="12.75"/>
    <row r="935" ht="12.75"/>
    <row r="936" ht="12.75"/>
    <row r="937" ht="12.75"/>
    <row r="938" ht="12.75"/>
    <row r="939" ht="12.75"/>
    <row r="940" ht="12.75"/>
    <row r="941" ht="12.75"/>
    <row r="942" ht="12.75"/>
    <row r="943" ht="12.75"/>
    <row r="944" ht="12.75"/>
  </sheetData>
  <mergeCells count="94">
    <mergeCell ref="R13:S13"/>
    <mergeCell ref="T13:U13"/>
    <mergeCell ref="R14:U14"/>
    <mergeCell ref="R11:U11"/>
    <mergeCell ref="R10:S10"/>
    <mergeCell ref="T10:U10"/>
    <mergeCell ref="K15:M15"/>
    <mergeCell ref="O15:Q15"/>
    <mergeCell ref="C15:E15"/>
    <mergeCell ref="S15:U15"/>
    <mergeCell ref="C12:E12"/>
    <mergeCell ref="K12:M12"/>
    <mergeCell ref="O12:Q12"/>
    <mergeCell ref="G12:I12"/>
    <mergeCell ref="B13:E13"/>
    <mergeCell ref="B14:E14"/>
    <mergeCell ref="F14:I14"/>
    <mergeCell ref="F13:I13"/>
    <mergeCell ref="J14:M14"/>
    <mergeCell ref="N14:Q14"/>
    <mergeCell ref="J13:M13"/>
    <mergeCell ref="N13:Q13"/>
    <mergeCell ref="C18:E18"/>
    <mergeCell ref="K18:M18"/>
    <mergeCell ref="H16:I17"/>
    <mergeCell ref="F16:G17"/>
    <mergeCell ref="R16:U16"/>
    <mergeCell ref="B16:E16"/>
    <mergeCell ref="J16:M16"/>
    <mergeCell ref="N16:Q16"/>
    <mergeCell ref="O18:Q18"/>
    <mergeCell ref="S18:U18"/>
    <mergeCell ref="B17:E17"/>
    <mergeCell ref="J17:M17"/>
    <mergeCell ref="N17:Q17"/>
    <mergeCell ref="R17:U17"/>
    <mergeCell ref="J20:M20"/>
    <mergeCell ref="N20:Q20"/>
    <mergeCell ref="R20:U20"/>
    <mergeCell ref="B19:E19"/>
    <mergeCell ref="J19:M19"/>
    <mergeCell ref="N19:Q19"/>
    <mergeCell ref="R19:U19"/>
    <mergeCell ref="B20:E20"/>
    <mergeCell ref="F19:G20"/>
    <mergeCell ref="H19:I20"/>
    <mergeCell ref="O3:Q3"/>
    <mergeCell ref="S3:U3"/>
    <mergeCell ref="R4:U4"/>
    <mergeCell ref="R5:U5"/>
    <mergeCell ref="O6:Q6"/>
    <mergeCell ref="S6:U6"/>
    <mergeCell ref="N4:Q4"/>
    <mergeCell ref="C1:U1"/>
    <mergeCell ref="B2:E2"/>
    <mergeCell ref="F2:I2"/>
    <mergeCell ref="J2:M2"/>
    <mergeCell ref="N2:Q2"/>
    <mergeCell ref="R2:U2"/>
    <mergeCell ref="C3:E3"/>
    <mergeCell ref="G3:I3"/>
    <mergeCell ref="K3:M3"/>
    <mergeCell ref="B4:E4"/>
    <mergeCell ref="F4:I4"/>
    <mergeCell ref="J4:M4"/>
    <mergeCell ref="R8:U8"/>
    <mergeCell ref="B5:E5"/>
    <mergeCell ref="N5:Q5"/>
    <mergeCell ref="J7:M7"/>
    <mergeCell ref="N7:Q7"/>
    <mergeCell ref="R7:U7"/>
    <mergeCell ref="F5:I5"/>
    <mergeCell ref="J5:M5"/>
    <mergeCell ref="C6:E6"/>
    <mergeCell ref="G6:I6"/>
    <mergeCell ref="K6:M6"/>
    <mergeCell ref="B7:E7"/>
    <mergeCell ref="F7:I7"/>
    <mergeCell ref="B8:E8"/>
    <mergeCell ref="F8:I8"/>
    <mergeCell ref="J8:M8"/>
    <mergeCell ref="N8:Q8"/>
    <mergeCell ref="C9:E9"/>
    <mergeCell ref="B10:E10"/>
    <mergeCell ref="J10:M10"/>
    <mergeCell ref="B11:E11"/>
    <mergeCell ref="F11:I11"/>
    <mergeCell ref="J11:M11"/>
    <mergeCell ref="K9:M9"/>
    <mergeCell ref="G9:I9"/>
    <mergeCell ref="F10:I10"/>
    <mergeCell ref="O9:Q9"/>
    <mergeCell ref="N10:Q10"/>
    <mergeCell ref="N11:Q11"/>
  </mergeCells>
  <conditionalFormatting sqref="C3:E4 K3 O3 S3 B4 J4 N4 R4 C6:E6 G6 K6 O6 S6 B7 F7 J7 N7 R7 C9:E9 K9 O9 R9:R10 S9 B10 J10 N10 K12 O12 R12:R13 S12 B13 J13 N13 C15 K15 O15 S15 B16 J16 N16 R16 C18 K18 O18 S18 B19 J19 N19 R19 G3 F4 G9 F9:F10 F15:F16 G15 G12 F12:F13">
    <cfRule type="cellIs" dxfId="1564" priority="74" operator="equal">
      <formula>""</formula>
    </cfRule>
  </conditionalFormatting>
  <conditionalFormatting sqref="B3:B9">
    <cfRule type="cellIs" dxfId="1563" priority="75" operator="equal">
      <formula>""</formula>
    </cfRule>
  </conditionalFormatting>
  <conditionalFormatting sqref="B15">
    <cfRule type="cellIs" dxfId="1562" priority="76" operator="equal">
      <formula>""</formula>
    </cfRule>
  </conditionalFormatting>
  <conditionalFormatting sqref="B16 C15:E15">
    <cfRule type="cellIs" dxfId="1561" priority="77" operator="equal">
      <formula>""</formula>
    </cfRule>
  </conditionalFormatting>
  <conditionalFormatting sqref="B8 J8 N8 R8 B11 J11 N11 R11 B14 J14 N14 R14 B17 J17 N17 R17 B20 J20 N20 R20 F23 F11 F14">
    <cfRule type="cellIs" dxfId="1560" priority="78" operator="equal">
      <formula>""</formula>
    </cfRule>
  </conditionalFormatting>
  <conditionalFormatting sqref="J16 K15:M15">
    <cfRule type="cellIs" dxfId="1559" priority="79" operator="equal">
      <formula>""</formula>
    </cfRule>
  </conditionalFormatting>
  <conditionalFormatting sqref="R5 R11">
    <cfRule type="cellIs" dxfId="1558" priority="80" operator="equal">
      <formula>""</formula>
    </cfRule>
  </conditionalFormatting>
  <conditionalFormatting sqref="B5 B8 B11">
    <cfRule type="cellIs" dxfId="1557" priority="81" operator="equal">
      <formula>""</formula>
    </cfRule>
  </conditionalFormatting>
  <conditionalFormatting sqref="F4 G6:I6 G9:I9 F10 G3:I4">
    <cfRule type="cellIs" dxfId="1556" priority="82" operator="equal">
      <formula>""</formula>
    </cfRule>
  </conditionalFormatting>
  <conditionalFormatting sqref="F3:F9">
    <cfRule type="cellIs" dxfId="1555" priority="83" operator="equal">
      <formula>""</formula>
    </cfRule>
  </conditionalFormatting>
  <conditionalFormatting sqref="F5 F11">
    <cfRule type="cellIs" dxfId="1554" priority="84" operator="equal">
      <formula>""</formula>
    </cfRule>
  </conditionalFormatting>
  <conditionalFormatting sqref="K3:M4 J4 K6:M6 K9:M9 J10">
    <cfRule type="cellIs" dxfId="1553" priority="85" operator="equal">
      <formula>""</formula>
    </cfRule>
  </conditionalFormatting>
  <conditionalFormatting sqref="J3:J9 B8 N8 R8 B11 J11 N11 R11 B14 J14 N14 R14 B17 J17 N17 R17 B20 J20 N20 R20 F23 F11 F14">
    <cfRule type="cellIs" dxfId="1552" priority="86" operator="equal">
      <formula>""</formula>
    </cfRule>
  </conditionalFormatting>
  <conditionalFormatting sqref="J5 J11">
    <cfRule type="cellIs" dxfId="1551" priority="87" operator="equal">
      <formula>""</formula>
    </cfRule>
  </conditionalFormatting>
  <conditionalFormatting sqref="O3:Q4 N4 O6:Q6 O9:Q9 N10">
    <cfRule type="cellIs" dxfId="1550" priority="88" operator="equal">
      <formula>""</formula>
    </cfRule>
  </conditionalFormatting>
  <conditionalFormatting sqref="N3:N9">
    <cfRule type="cellIs" dxfId="1549" priority="89" operator="equal">
      <formula>""</formula>
    </cfRule>
  </conditionalFormatting>
  <conditionalFormatting sqref="N5 N11">
    <cfRule type="cellIs" dxfId="1548" priority="90" operator="equal">
      <formula>""</formula>
    </cfRule>
  </conditionalFormatting>
  <conditionalFormatting sqref="S3:U4 R4 S6:U6 S9:U9 R10">
    <cfRule type="cellIs" dxfId="1547" priority="91" operator="equal">
      <formula>""</formula>
    </cfRule>
  </conditionalFormatting>
  <conditionalFormatting sqref="R3:R9">
    <cfRule type="cellIs" dxfId="1546" priority="92" operator="equal">
      <formula>""</formula>
    </cfRule>
  </conditionalFormatting>
  <conditionalFormatting sqref="C6:E6 B7 C12:E12 G12 B13">
    <cfRule type="cellIs" dxfId="1545" priority="93" operator="equal">
      <formula>""</formula>
    </cfRule>
  </conditionalFormatting>
  <conditionalFormatting sqref="B6 B12">
    <cfRule type="cellIs" dxfId="1544" priority="94" operator="equal">
      <formula>""</formula>
    </cfRule>
  </conditionalFormatting>
  <conditionalFormatting sqref="B8 B14">
    <cfRule type="cellIs" dxfId="1543" priority="95" operator="equal">
      <formula>""</formula>
    </cfRule>
  </conditionalFormatting>
  <conditionalFormatting sqref="B17">
    <cfRule type="cellIs" dxfId="1542" priority="96" operator="equal">
      <formula>""</formula>
    </cfRule>
  </conditionalFormatting>
  <conditionalFormatting sqref="B19 C18:E18">
    <cfRule type="cellIs" dxfId="1541" priority="97" operator="equal">
      <formula>""</formula>
    </cfRule>
  </conditionalFormatting>
  <conditionalFormatting sqref="B18">
    <cfRule type="cellIs" dxfId="1540" priority="98" operator="equal">
      <formula>""</formula>
    </cfRule>
  </conditionalFormatting>
  <conditionalFormatting sqref="B20">
    <cfRule type="cellIs" dxfId="1539" priority="99" operator="equal">
      <formula>""</formula>
    </cfRule>
  </conditionalFormatting>
  <conditionalFormatting sqref="G6:I6 F7 G12:I12 F13">
    <cfRule type="cellIs" dxfId="1538" priority="100" operator="equal">
      <formula>""</formula>
    </cfRule>
  </conditionalFormatting>
  <conditionalFormatting sqref="F6 F12">
    <cfRule type="cellIs" dxfId="1537" priority="101" operator="equal">
      <formula>""</formula>
    </cfRule>
  </conditionalFormatting>
  <conditionalFormatting sqref="F8 F14">
    <cfRule type="cellIs" dxfId="1536" priority="102" operator="equal">
      <formula>""</formula>
    </cfRule>
  </conditionalFormatting>
  <conditionalFormatting sqref="S9:U9 R10 S12:U12 R13 F16 G15:I15">
    <cfRule type="cellIs" dxfId="1535" priority="103" operator="equal">
      <formula>""</formula>
    </cfRule>
  </conditionalFormatting>
  <conditionalFormatting sqref="R9 R12 F15">
    <cfRule type="cellIs" dxfId="1534" priority="104" operator="equal">
      <formula>""</formula>
    </cfRule>
  </conditionalFormatting>
  <conditionalFormatting sqref="K6:M6 J7 K12:M12 J13">
    <cfRule type="cellIs" dxfId="1533" priority="109" operator="equal">
      <formula>""</formula>
    </cfRule>
  </conditionalFormatting>
  <conditionalFormatting sqref="J6 J12">
    <cfRule type="cellIs" dxfId="1532" priority="110" operator="equal">
      <formula>""</formula>
    </cfRule>
  </conditionalFormatting>
  <conditionalFormatting sqref="J15">
    <cfRule type="cellIs" dxfId="1531" priority="111" operator="equal">
      <formula>""</formula>
    </cfRule>
  </conditionalFormatting>
  <conditionalFormatting sqref="J17">
    <cfRule type="cellIs" dxfId="1530" priority="112" operator="equal">
      <formula>""</formula>
    </cfRule>
  </conditionalFormatting>
  <conditionalFormatting sqref="J19 K18:M18">
    <cfRule type="cellIs" dxfId="1529" priority="113" operator="equal">
      <formula>""</formula>
    </cfRule>
  </conditionalFormatting>
  <conditionalFormatting sqref="J18">
    <cfRule type="cellIs" dxfId="1528" priority="114" operator="equal">
      <formula>""</formula>
    </cfRule>
  </conditionalFormatting>
  <conditionalFormatting sqref="J20">
    <cfRule type="cellIs" dxfId="1527" priority="115" operator="equal">
      <formula>""</formula>
    </cfRule>
  </conditionalFormatting>
  <conditionalFormatting sqref="O6:Q6 N7 O12:Q12 N13">
    <cfRule type="cellIs" dxfId="1526" priority="116" operator="equal">
      <formula>""</formula>
    </cfRule>
  </conditionalFormatting>
  <conditionalFormatting sqref="N6 N12">
    <cfRule type="cellIs" dxfId="1525" priority="117" operator="equal">
      <formula>""</formula>
    </cfRule>
  </conditionalFormatting>
  <conditionalFormatting sqref="N8 N14">
    <cfRule type="cellIs" dxfId="1524" priority="118" operator="equal">
      <formula>""</formula>
    </cfRule>
  </conditionalFormatting>
  <conditionalFormatting sqref="N16 O15:Q15">
    <cfRule type="cellIs" dxfId="1523" priority="119" operator="equal">
      <formula>""</formula>
    </cfRule>
  </conditionalFormatting>
  <conditionalFormatting sqref="N15">
    <cfRule type="cellIs" dxfId="1522" priority="120" operator="equal">
      <formula>""</formula>
    </cfRule>
  </conditionalFormatting>
  <conditionalFormatting sqref="N17">
    <cfRule type="cellIs" dxfId="1521" priority="121" operator="equal">
      <formula>""</formula>
    </cfRule>
  </conditionalFormatting>
  <conditionalFormatting sqref="N19 O18:Q18">
    <cfRule type="cellIs" dxfId="1520" priority="122" operator="equal">
      <formula>""</formula>
    </cfRule>
  </conditionalFormatting>
  <conditionalFormatting sqref="N18">
    <cfRule type="cellIs" dxfId="1519" priority="123" operator="equal">
      <formula>""</formula>
    </cfRule>
  </conditionalFormatting>
  <conditionalFormatting sqref="N20">
    <cfRule type="cellIs" dxfId="1518" priority="124" operator="equal">
      <formula>""</formula>
    </cfRule>
  </conditionalFormatting>
  <conditionalFormatting sqref="R8 R14">
    <cfRule type="cellIs" dxfId="1517" priority="125" operator="equal">
      <formula>""</formula>
    </cfRule>
  </conditionalFormatting>
  <conditionalFormatting sqref="S6:U6 R7 S12:U12 R13">
    <cfRule type="cellIs" dxfId="1516" priority="126" operator="equal">
      <formula>""</formula>
    </cfRule>
  </conditionalFormatting>
  <conditionalFormatting sqref="R6 R12">
    <cfRule type="cellIs" dxfId="1515" priority="127" operator="equal">
      <formula>""</formula>
    </cfRule>
  </conditionalFormatting>
  <conditionalFormatting sqref="R17">
    <cfRule type="cellIs" dxfId="1514" priority="128" operator="equal">
      <formula>""</formula>
    </cfRule>
  </conditionalFormatting>
  <conditionalFormatting sqref="R16 S15:U15">
    <cfRule type="cellIs" dxfId="1513" priority="129" operator="equal">
      <formula>""</formula>
    </cfRule>
  </conditionalFormatting>
  <conditionalFormatting sqref="R15">
    <cfRule type="cellIs" dxfId="1512" priority="130" operator="equal">
      <formula>""</formula>
    </cfRule>
  </conditionalFormatting>
  <conditionalFormatting sqref="R20">
    <cfRule type="cellIs" dxfId="1511" priority="131" operator="equal">
      <formula>""</formula>
    </cfRule>
  </conditionalFormatting>
  <conditionalFormatting sqref="R19 S18:U18">
    <cfRule type="cellIs" dxfId="1510" priority="132" operator="equal">
      <formula>""</formula>
    </cfRule>
  </conditionalFormatting>
  <conditionalFormatting sqref="R18">
    <cfRule type="cellIs" dxfId="1509" priority="133" operator="equal">
      <formula>""</formula>
    </cfRule>
  </conditionalFormatting>
  <conditionalFormatting sqref="G3:I3 F4">
    <cfRule type="cellIs" dxfId="1508" priority="73" operator="equal">
      <formula>""</formula>
    </cfRule>
  </conditionalFormatting>
  <conditionalFormatting sqref="F3">
    <cfRule type="cellIs" dxfId="1507" priority="72" operator="equal">
      <formula>""</formula>
    </cfRule>
  </conditionalFormatting>
  <conditionalFormatting sqref="F5">
    <cfRule type="cellIs" dxfId="1506" priority="71" operator="equal">
      <formula>""</formula>
    </cfRule>
  </conditionalFormatting>
  <conditionalFormatting sqref="G15">
    <cfRule type="cellIs" dxfId="1505" priority="57" operator="equal">
      <formula>""</formula>
    </cfRule>
  </conditionalFormatting>
  <conditionalFormatting sqref="G15:I15 F16">
    <cfRule type="cellIs" dxfId="1504" priority="56" operator="equal">
      <formula>""</formula>
    </cfRule>
  </conditionalFormatting>
  <conditionalFormatting sqref="F15">
    <cfRule type="cellIs" dxfId="1503" priority="55" operator="equal">
      <formula>""</formula>
    </cfRule>
  </conditionalFormatting>
  <conditionalFormatting sqref="G9:I9 F10">
    <cfRule type="cellIs" dxfId="1502" priority="66" operator="equal">
      <formula>""</formula>
    </cfRule>
  </conditionalFormatting>
  <conditionalFormatting sqref="F9">
    <cfRule type="cellIs" dxfId="1501" priority="65" operator="equal">
      <formula>""</formula>
    </cfRule>
  </conditionalFormatting>
  <conditionalFormatting sqref="F11">
    <cfRule type="cellIs" dxfId="1500" priority="64" operator="equal">
      <formula>""</formula>
    </cfRule>
  </conditionalFormatting>
  <conditionalFormatting sqref="G12:I12 F13">
    <cfRule type="cellIs" dxfId="1499" priority="63" operator="equal">
      <formula>""</formula>
    </cfRule>
  </conditionalFormatting>
  <conditionalFormatting sqref="F12">
    <cfRule type="cellIs" dxfId="1498" priority="62" operator="equal">
      <formula>""</formula>
    </cfRule>
  </conditionalFormatting>
  <conditionalFormatting sqref="F14">
    <cfRule type="cellIs" dxfId="1497" priority="61" operator="equal">
      <formula>""</formula>
    </cfRule>
  </conditionalFormatting>
  <conditionalFormatting sqref="F16 G15:I15">
    <cfRule type="cellIs" dxfId="1496" priority="60" operator="equal">
      <formula>""</formula>
    </cfRule>
  </conditionalFormatting>
  <conditionalFormatting sqref="F15">
    <cfRule type="cellIs" dxfId="1495" priority="59" operator="equal">
      <formula>""</formula>
    </cfRule>
  </conditionalFormatting>
  <conditionalFormatting sqref="F9">
    <cfRule type="cellIs" dxfId="1494" priority="45" operator="equal">
      <formula>""</formula>
    </cfRule>
  </conditionalFormatting>
  <conditionalFormatting sqref="F11">
    <cfRule type="cellIs" dxfId="1493" priority="41" operator="equal">
      <formula>""</formula>
    </cfRule>
  </conditionalFormatting>
  <conditionalFormatting sqref="G9">
    <cfRule type="cellIs" dxfId="1492" priority="40" operator="equal">
      <formula>""</formula>
    </cfRule>
  </conditionalFormatting>
  <conditionalFormatting sqref="G9:I9 F10">
    <cfRule type="cellIs" dxfId="1491" priority="39" operator="equal">
      <formula>""</formula>
    </cfRule>
  </conditionalFormatting>
  <conditionalFormatting sqref="F9">
    <cfRule type="cellIs" dxfId="1490" priority="38" operator="equal">
      <formula>""</formula>
    </cfRule>
  </conditionalFormatting>
  <conditionalFormatting sqref="F11">
    <cfRule type="cellIs" dxfId="1489" priority="37" operator="equal">
      <formula>""</formula>
    </cfRule>
  </conditionalFormatting>
  <conditionalFormatting sqref="G15">
    <cfRule type="cellIs" dxfId="1488" priority="36" operator="equal">
      <formula>""</formula>
    </cfRule>
  </conditionalFormatting>
  <conditionalFormatting sqref="G15:I15 F16">
    <cfRule type="cellIs" dxfId="1487" priority="35" operator="equal">
      <formula>""</formula>
    </cfRule>
  </conditionalFormatting>
  <conditionalFormatting sqref="F15">
    <cfRule type="cellIs" dxfId="1486" priority="34" operator="equal">
      <formula>""</formula>
    </cfRule>
  </conditionalFormatting>
  <conditionalFormatting sqref="F10 G9:I9">
    <cfRule type="cellIs" dxfId="1485" priority="46" operator="equal">
      <formula>""</formula>
    </cfRule>
  </conditionalFormatting>
  <conditionalFormatting sqref="F11">
    <cfRule type="cellIs" dxfId="1484" priority="44" operator="equal">
      <formula>""</formula>
    </cfRule>
  </conditionalFormatting>
  <conditionalFormatting sqref="F10 G9:I9">
    <cfRule type="cellIs" dxfId="1483" priority="43" operator="equal">
      <formula>""</formula>
    </cfRule>
  </conditionalFormatting>
  <conditionalFormatting sqref="F9">
    <cfRule type="cellIs" dxfId="1482" priority="42" operator="equal">
      <formula>""</formula>
    </cfRule>
  </conditionalFormatting>
  <conditionalFormatting sqref="F13 G12:I12">
    <cfRule type="cellIs" dxfId="1481" priority="20" operator="equal">
      <formula>""</formula>
    </cfRule>
  </conditionalFormatting>
  <conditionalFormatting sqref="G15:I15 F16">
    <cfRule type="cellIs" dxfId="1480" priority="32" operator="equal">
      <formula>""</formula>
    </cfRule>
  </conditionalFormatting>
  <conditionalFormatting sqref="F15">
    <cfRule type="cellIs" dxfId="1479" priority="31" operator="equal">
      <formula>""</formula>
    </cfRule>
  </conditionalFormatting>
  <conditionalFormatting sqref="G12">
    <cfRule type="cellIs" dxfId="1478" priority="17" operator="equal">
      <formula>""</formula>
    </cfRule>
  </conditionalFormatting>
  <conditionalFormatting sqref="G12:I12 F13">
    <cfRule type="cellIs" dxfId="1477" priority="29" operator="equal">
      <formula>""</formula>
    </cfRule>
  </conditionalFormatting>
  <conditionalFormatting sqref="F12">
    <cfRule type="cellIs" dxfId="1476" priority="28" operator="equal">
      <formula>""</formula>
    </cfRule>
  </conditionalFormatting>
  <conditionalFormatting sqref="F14">
    <cfRule type="cellIs" dxfId="1475" priority="27" operator="equal">
      <formula>""</formula>
    </cfRule>
  </conditionalFormatting>
  <conditionalFormatting sqref="G12:I12 F13">
    <cfRule type="cellIs" dxfId="1474" priority="26" operator="equal">
      <formula>""</formula>
    </cfRule>
  </conditionalFormatting>
  <conditionalFormatting sqref="F12">
    <cfRule type="cellIs" dxfId="1473" priority="25" operator="equal">
      <formula>""</formula>
    </cfRule>
  </conditionalFormatting>
  <conditionalFormatting sqref="F14">
    <cfRule type="cellIs" dxfId="1472" priority="24" operator="equal">
      <formula>""</formula>
    </cfRule>
  </conditionalFormatting>
  <conditionalFormatting sqref="F13 G12:I12">
    <cfRule type="cellIs" dxfId="1471" priority="23" operator="equal">
      <formula>""</formula>
    </cfRule>
  </conditionalFormatting>
  <conditionalFormatting sqref="F12">
    <cfRule type="cellIs" dxfId="1470" priority="22" operator="equal">
      <formula>""</formula>
    </cfRule>
  </conditionalFormatting>
  <conditionalFormatting sqref="F14">
    <cfRule type="cellIs" dxfId="1469" priority="21" operator="equal">
      <formula>""</formula>
    </cfRule>
  </conditionalFormatting>
  <conditionalFormatting sqref="F12">
    <cfRule type="cellIs" dxfId="1468" priority="19" operator="equal">
      <formula>""</formula>
    </cfRule>
  </conditionalFormatting>
  <conditionalFormatting sqref="F14">
    <cfRule type="cellIs" dxfId="1467" priority="18" operator="equal">
      <formula>""</formula>
    </cfRule>
  </conditionalFormatting>
  <conditionalFormatting sqref="G12:I12 F13">
    <cfRule type="cellIs" dxfId="1466" priority="16" operator="equal">
      <formula>""</formula>
    </cfRule>
  </conditionalFormatting>
  <conditionalFormatting sqref="F12">
    <cfRule type="cellIs" dxfId="1465" priority="15" operator="equal">
      <formula>""</formula>
    </cfRule>
  </conditionalFormatting>
  <conditionalFormatting sqref="F14">
    <cfRule type="cellIs" dxfId="1464" priority="14" operator="equal">
      <formula>""</formula>
    </cfRule>
  </conditionalFormatting>
  <conditionalFormatting sqref="F18:F19 G18">
    <cfRule type="cellIs" dxfId="1463" priority="11" operator="equal">
      <formula>""</formula>
    </cfRule>
  </conditionalFormatting>
  <conditionalFormatting sqref="F19 G18:I18">
    <cfRule type="cellIs" dxfId="1462" priority="12" operator="equal">
      <formula>""</formula>
    </cfRule>
  </conditionalFormatting>
  <conditionalFormatting sqref="F18">
    <cfRule type="cellIs" dxfId="1461" priority="13" operator="equal">
      <formula>""</formula>
    </cfRule>
  </conditionalFormatting>
  <conditionalFormatting sqref="F19 G18:I18">
    <cfRule type="cellIs" dxfId="1460" priority="10" operator="equal">
      <formula>""</formula>
    </cfRule>
  </conditionalFormatting>
  <conditionalFormatting sqref="F18">
    <cfRule type="cellIs" dxfId="1459" priority="9" operator="equal">
      <formula>""</formula>
    </cfRule>
  </conditionalFormatting>
  <conditionalFormatting sqref="G18">
    <cfRule type="cellIs" dxfId="1458" priority="8" operator="equal">
      <formula>""</formula>
    </cfRule>
  </conditionalFormatting>
  <conditionalFormatting sqref="G18:I18 F19">
    <cfRule type="cellIs" dxfId="1457" priority="7" operator="equal">
      <formula>""</formula>
    </cfRule>
  </conditionalFormatting>
  <conditionalFormatting sqref="F18">
    <cfRule type="cellIs" dxfId="1456" priority="6" operator="equal">
      <formula>""</formula>
    </cfRule>
  </conditionalFormatting>
  <conditionalFormatting sqref="G18">
    <cfRule type="cellIs" dxfId="1455" priority="5" operator="equal">
      <formula>""</formula>
    </cfRule>
  </conditionalFormatting>
  <conditionalFormatting sqref="G18:I18 F19">
    <cfRule type="cellIs" dxfId="1454" priority="4" operator="equal">
      <formula>""</formula>
    </cfRule>
  </conditionalFormatting>
  <conditionalFormatting sqref="F18">
    <cfRule type="cellIs" dxfId="1453" priority="3" operator="equal">
      <formula>""</formula>
    </cfRule>
  </conditionalFormatting>
  <conditionalFormatting sqref="G18:I18 F19">
    <cfRule type="cellIs" dxfId="1452" priority="2" operator="equal">
      <formula>""</formula>
    </cfRule>
  </conditionalFormatting>
  <conditionalFormatting sqref="F18">
    <cfRule type="cellIs" dxfId="1451" priority="1" operator="equal">
      <formula>""</formula>
    </cfRule>
  </conditionalFormatting>
  <printOptions horizontalCentered="1" verticalCentered="1"/>
  <pageMargins left="0.25" right="0.25" top="0.75" bottom="0.75" header="0" footer="0"/>
  <pageSetup paperSize="9" scale="110" pageOrder="overThenDown" orientation="landscape" cellComments="atEnd"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A64D79"/>
    <outlinePr summaryBelow="0" summaryRight="0"/>
    <pageSetUpPr fitToPage="1"/>
  </sheetPr>
  <dimension ref="A1:I39"/>
  <sheetViews>
    <sheetView workbookViewId="0">
      <selection activeCell="B9" sqref="B9"/>
    </sheetView>
  </sheetViews>
  <sheetFormatPr baseColWidth="10" defaultColWidth="12.7109375" defaultRowHeight="15.75" customHeight="1"/>
  <cols>
    <col min="1" max="1" width="4.42578125" customWidth="1"/>
    <col min="2" max="2" width="18.85546875" customWidth="1"/>
    <col min="3" max="4" width="20.7109375" customWidth="1"/>
    <col min="5" max="6" width="4.42578125" customWidth="1"/>
    <col min="7" max="7" width="18.85546875" customWidth="1"/>
    <col min="8" max="9" width="20.7109375" customWidth="1"/>
  </cols>
  <sheetData>
    <row r="1" spans="1:9" ht="30">
      <c r="A1" s="403" t="s">
        <v>406</v>
      </c>
      <c r="B1" s="223"/>
      <c r="C1" s="223"/>
      <c r="D1" s="223"/>
      <c r="E1" s="223"/>
      <c r="F1" s="223"/>
      <c r="G1" s="223"/>
      <c r="H1" s="223"/>
      <c r="I1" s="223"/>
    </row>
    <row r="2" spans="1:9" ht="8.25" customHeight="1"/>
    <row r="3" spans="1:9" ht="23.25">
      <c r="A3" s="402" t="s">
        <v>399</v>
      </c>
      <c r="B3" s="402"/>
      <c r="C3" s="402"/>
      <c r="D3" s="402"/>
      <c r="E3" s="402"/>
      <c r="F3" s="402"/>
      <c r="G3" s="402"/>
      <c r="H3" s="404"/>
      <c r="I3" s="223"/>
    </row>
    <row r="4" spans="1:9" ht="10.5" customHeight="1">
      <c r="A4" s="75"/>
      <c r="B4" s="75"/>
      <c r="C4" s="75"/>
      <c r="D4" s="75"/>
      <c r="E4" s="75"/>
      <c r="F4" s="75"/>
      <c r="G4" s="76"/>
      <c r="H4" s="76"/>
      <c r="I4" s="77"/>
    </row>
    <row r="5" spans="1:9" ht="26.25">
      <c r="A5" s="75"/>
      <c r="B5" s="119" t="s">
        <v>441</v>
      </c>
      <c r="C5" s="111"/>
      <c r="D5" s="111"/>
      <c r="E5" s="111"/>
      <c r="F5" s="111"/>
      <c r="G5" s="111"/>
      <c r="H5" s="399"/>
      <c r="I5" s="223"/>
    </row>
    <row r="6" spans="1:9" ht="10.5" customHeight="1" thickBot="1">
      <c r="C6" s="3"/>
    </row>
    <row r="7" spans="1:9" ht="15.75" customHeight="1">
      <c r="A7" s="400" t="s">
        <v>401</v>
      </c>
      <c r="B7" s="400" t="s">
        <v>402</v>
      </c>
      <c r="C7" s="400" t="s">
        <v>403</v>
      </c>
      <c r="D7" s="79" t="s">
        <v>404</v>
      </c>
      <c r="F7" s="400" t="s">
        <v>401</v>
      </c>
      <c r="G7" s="400" t="s">
        <v>402</v>
      </c>
      <c r="H7" s="400" t="s">
        <v>403</v>
      </c>
      <c r="I7" s="79" t="s">
        <v>404</v>
      </c>
    </row>
    <row r="8" spans="1:9" ht="13.5" thickBot="1">
      <c r="A8" s="401"/>
      <c r="B8" s="401"/>
      <c r="C8" s="401"/>
      <c r="D8" s="80" t="s">
        <v>405</v>
      </c>
      <c r="F8" s="401"/>
      <c r="G8" s="401"/>
      <c r="H8" s="401"/>
      <c r="I8" s="80" t="s">
        <v>405</v>
      </c>
    </row>
    <row r="9" spans="1:9" ht="37.5" customHeight="1">
      <c r="A9" s="81">
        <v>1</v>
      </c>
      <c r="B9" s="82" t="str">
        <f>Docentes_M!BE3</f>
        <v>A cubrir</v>
      </c>
      <c r="C9" s="83"/>
      <c r="D9" s="84"/>
      <c r="F9" s="81">
        <v>26</v>
      </c>
      <c r="G9" s="86" t="str">
        <f>Docentes_M!BE28</f>
        <v>Ponce Rosana</v>
      </c>
      <c r="H9" s="83"/>
      <c r="I9" s="84"/>
    </row>
    <row r="10" spans="1:9" ht="37.5" customHeight="1">
      <c r="A10" s="85">
        <v>2</v>
      </c>
      <c r="B10" s="86" t="str">
        <f>Docentes_M!BE4</f>
        <v>Amato Marina</v>
      </c>
      <c r="C10" s="16"/>
      <c r="D10" s="87"/>
      <c r="F10" s="85">
        <v>27</v>
      </c>
      <c r="G10" s="86" t="str">
        <f>Docentes_M!BE29</f>
        <v>Ponti Marcelo</v>
      </c>
      <c r="H10" s="16"/>
      <c r="I10" s="87"/>
    </row>
    <row r="11" spans="1:9" ht="37.5" customHeight="1">
      <c r="A11" s="85">
        <v>3</v>
      </c>
      <c r="B11" s="86" t="str">
        <f>Docentes_M!BE5</f>
        <v>Arevalo M Emilia</v>
      </c>
      <c r="C11" s="16"/>
      <c r="D11" s="87"/>
      <c r="F11" s="85">
        <v>28</v>
      </c>
      <c r="G11" s="86" t="str">
        <f>Docentes_M!BE30</f>
        <v>Porto Flavia</v>
      </c>
      <c r="H11" s="16"/>
      <c r="I11" s="87"/>
    </row>
    <row r="12" spans="1:9" ht="37.5" customHeight="1">
      <c r="A12" s="85">
        <v>4</v>
      </c>
      <c r="B12" s="86" t="str">
        <f>Docentes_M!BE6</f>
        <v>Arriola Lorena</v>
      </c>
      <c r="C12" s="16"/>
      <c r="D12" s="87"/>
      <c r="F12" s="85">
        <v>29</v>
      </c>
      <c r="G12" s="86" t="str">
        <f>Docentes_M!BE31</f>
        <v>Requiere Marisa</v>
      </c>
      <c r="H12" s="16"/>
      <c r="I12" s="87"/>
    </row>
    <row r="13" spans="1:9" ht="37.5" customHeight="1">
      <c r="A13" s="85">
        <v>5</v>
      </c>
      <c r="B13" s="86" t="str">
        <f>Docentes_M!BE7</f>
        <v>Barrios Mariela</v>
      </c>
      <c r="C13" s="16"/>
      <c r="D13" s="87"/>
      <c r="F13" s="85">
        <v>30</v>
      </c>
      <c r="G13" s="86" t="str">
        <f>Docentes_M!BE32</f>
        <v>Rosso Ubertino</v>
      </c>
      <c r="H13" s="16"/>
      <c r="I13" s="87"/>
    </row>
    <row r="14" spans="1:9" ht="37.5" customHeight="1">
      <c r="A14" s="85">
        <v>6</v>
      </c>
      <c r="B14" s="86" t="str">
        <f>Docentes_M!BE8</f>
        <v>Benitez Laura</v>
      </c>
      <c r="C14" s="16"/>
      <c r="D14" s="87"/>
      <c r="F14" s="85">
        <v>31</v>
      </c>
      <c r="G14" s="86" t="str">
        <f>Docentes_M!BE33</f>
        <v>Saad Soledad</v>
      </c>
      <c r="H14" s="16"/>
      <c r="I14" s="87"/>
    </row>
    <row r="15" spans="1:9" ht="37.5" customHeight="1">
      <c r="A15" s="85">
        <v>7</v>
      </c>
      <c r="B15" s="86" t="str">
        <f>Docentes_M!BE9</f>
        <v>Bianchi Paola</v>
      </c>
      <c r="C15" s="16"/>
      <c r="D15" s="87"/>
      <c r="F15" s="85">
        <v>32</v>
      </c>
      <c r="G15" s="86" t="str">
        <f>Docentes_M!BE34</f>
        <v>Santisteban Maria Eva</v>
      </c>
      <c r="H15" s="16"/>
      <c r="I15" s="87"/>
    </row>
    <row r="16" spans="1:9" ht="37.5" customHeight="1">
      <c r="A16" s="85">
        <v>8</v>
      </c>
      <c r="B16" s="86" t="str">
        <f>Docentes_M!BE10</f>
        <v>Castellon Sabina</v>
      </c>
      <c r="C16" s="16"/>
      <c r="D16" s="87"/>
      <c r="F16" s="85">
        <v>33</v>
      </c>
      <c r="G16" s="86" t="str">
        <f>Docentes_M!BE35</f>
        <v>Tripoli Luis</v>
      </c>
      <c r="H16" s="16"/>
      <c r="I16" s="87"/>
    </row>
    <row r="17" spans="1:9" ht="37.5" customHeight="1">
      <c r="A17" s="85">
        <v>9</v>
      </c>
      <c r="B17" s="86" t="str">
        <f>Docentes_M!BE11</f>
        <v>Citro Sebastian</v>
      </c>
      <c r="C17" s="16"/>
      <c r="D17" s="87"/>
      <c r="F17" s="85">
        <v>34</v>
      </c>
      <c r="G17" s="86" t="str">
        <f>Docentes_M!BE36</f>
        <v>Urcelay M Belen</v>
      </c>
      <c r="H17" s="16"/>
      <c r="I17" s="87"/>
    </row>
    <row r="18" spans="1:9" ht="37.5" customHeight="1">
      <c r="A18" s="85">
        <v>10</v>
      </c>
      <c r="B18" s="86" t="str">
        <f>Docentes_M!BE12</f>
        <v>Constanza Marin Barrera</v>
      </c>
      <c r="C18" s="16"/>
      <c r="D18" s="87"/>
      <c r="F18" s="85">
        <v>35</v>
      </c>
      <c r="G18" s="86" t="str">
        <f>Docentes_M!BE37</f>
        <v>Vilan Ester</v>
      </c>
      <c r="H18" s="16"/>
      <c r="I18" s="87"/>
    </row>
    <row r="19" spans="1:9" ht="37.5" customHeight="1">
      <c r="A19" s="85">
        <v>11</v>
      </c>
      <c r="B19" s="86" t="str">
        <f>Docentes_M!BE13</f>
        <v>Cristensen Ignacio</v>
      </c>
      <c r="C19" s="16"/>
      <c r="D19" s="87"/>
      <c r="F19" s="85">
        <v>36</v>
      </c>
      <c r="G19" s="86" t="str">
        <f>Docentes_M!BE38</f>
        <v/>
      </c>
      <c r="H19" s="16"/>
      <c r="I19" s="87"/>
    </row>
    <row r="20" spans="1:9" ht="37.5" customHeight="1">
      <c r="A20" s="85">
        <v>12</v>
      </c>
      <c r="B20" s="86" t="str">
        <f>Docentes_M!BE14</f>
        <v>Dawidiuk Luciano</v>
      </c>
      <c r="C20" s="16"/>
      <c r="D20" s="87"/>
      <c r="F20" s="85">
        <v>37</v>
      </c>
      <c r="G20" s="86">
        <f>Docentes_M!BE39</f>
        <v>0</v>
      </c>
      <c r="H20" s="16"/>
      <c r="I20" s="87"/>
    </row>
    <row r="21" spans="1:9" ht="37.5" customHeight="1">
      <c r="A21" s="85">
        <v>13</v>
      </c>
      <c r="B21" s="86" t="str">
        <f>Docentes_M!BE15</f>
        <v>De Mingo Ana Clara</v>
      </c>
      <c r="C21" s="16"/>
      <c r="D21" s="87"/>
      <c r="F21" s="85">
        <v>38</v>
      </c>
      <c r="G21" s="86">
        <f>Docentes_M!BE40</f>
        <v>0</v>
      </c>
      <c r="H21" s="16"/>
      <c r="I21" s="87"/>
    </row>
    <row r="22" spans="1:9" ht="37.5" customHeight="1">
      <c r="A22" s="85">
        <v>14</v>
      </c>
      <c r="B22" s="86" t="str">
        <f>Docentes_M!BE16</f>
        <v>Demarco Monica</v>
      </c>
      <c r="C22" s="16"/>
      <c r="D22" s="87"/>
      <c r="F22" s="85">
        <v>39</v>
      </c>
      <c r="G22" s="86">
        <f>Docentes_M!BE41</f>
        <v>0</v>
      </c>
      <c r="H22" s="16"/>
      <c r="I22" s="87"/>
    </row>
    <row r="23" spans="1:9" ht="37.5" customHeight="1">
      <c r="A23" s="85">
        <v>15</v>
      </c>
      <c r="B23" s="86" t="str">
        <f>Docentes_M!BE17</f>
        <v>Escobar Geremias</v>
      </c>
      <c r="C23" s="16"/>
      <c r="D23" s="87"/>
      <c r="F23" s="85">
        <v>40</v>
      </c>
      <c r="G23" s="86">
        <f>Docentes_M!BE42</f>
        <v>0</v>
      </c>
      <c r="H23" s="16"/>
      <c r="I23" s="87"/>
    </row>
    <row r="24" spans="1:9" ht="37.5" customHeight="1">
      <c r="A24" s="85">
        <v>16</v>
      </c>
      <c r="B24" s="86" t="str">
        <f>Docentes_M!BE18</f>
        <v>Falabella Alejandra</v>
      </c>
      <c r="C24" s="16"/>
      <c r="D24" s="87"/>
      <c r="F24" s="85">
        <v>41</v>
      </c>
      <c r="G24" s="86">
        <f>Docentes_M!BE43</f>
        <v>0</v>
      </c>
      <c r="H24" s="16"/>
      <c r="I24" s="87"/>
    </row>
    <row r="25" spans="1:9" ht="37.5" customHeight="1">
      <c r="A25" s="85">
        <v>17</v>
      </c>
      <c r="B25" s="86" t="str">
        <f>Docentes_M!BE19</f>
        <v>Fluger Marisa</v>
      </c>
      <c r="C25" s="16"/>
      <c r="D25" s="87"/>
      <c r="F25" s="85">
        <v>42</v>
      </c>
      <c r="G25" s="86">
        <f>Docentes_M!BE44</f>
        <v>0</v>
      </c>
      <c r="H25" s="16"/>
      <c r="I25" s="87"/>
    </row>
    <row r="26" spans="1:9" ht="37.5" customHeight="1">
      <c r="A26" s="85">
        <v>18</v>
      </c>
      <c r="B26" s="86" t="str">
        <f>Docentes_M!BE20</f>
        <v>Goenaga M Jose</v>
      </c>
      <c r="C26" s="16"/>
      <c r="D26" s="87"/>
      <c r="F26" s="85">
        <v>43</v>
      </c>
      <c r="G26" s="86">
        <f>Docentes_M!BE45</f>
        <v>0</v>
      </c>
      <c r="H26" s="16"/>
      <c r="I26" s="87"/>
    </row>
    <row r="27" spans="1:9" ht="37.5" customHeight="1">
      <c r="A27" s="85">
        <v>19</v>
      </c>
      <c r="B27" s="86" t="str">
        <f>Docentes_M!BE21</f>
        <v>Lasala Victorio</v>
      </c>
      <c r="C27" s="16"/>
      <c r="D27" s="87"/>
      <c r="F27" s="85">
        <v>44</v>
      </c>
      <c r="G27" s="86">
        <f>Docentes_M!BE46</f>
        <v>0</v>
      </c>
      <c r="H27" s="16"/>
      <c r="I27" s="87"/>
    </row>
    <row r="28" spans="1:9" ht="37.5" customHeight="1">
      <c r="A28" s="85">
        <v>20</v>
      </c>
      <c r="B28" s="86" t="str">
        <f>Docentes_M!BE22</f>
        <v>Lopez Pablo</v>
      </c>
      <c r="C28" s="16"/>
      <c r="D28" s="87"/>
      <c r="F28" s="85">
        <v>45</v>
      </c>
      <c r="G28" s="86">
        <f>Docentes_M!BE47</f>
        <v>0</v>
      </c>
      <c r="H28" s="16"/>
      <c r="I28" s="87"/>
    </row>
    <row r="29" spans="1:9" ht="37.5" customHeight="1">
      <c r="A29" s="85">
        <v>21</v>
      </c>
      <c r="B29" s="86" t="str">
        <f>Docentes_M!BE23</f>
        <v>Maisonavo Alejandra</v>
      </c>
      <c r="C29" s="16"/>
      <c r="D29" s="87"/>
      <c r="F29" s="85">
        <v>46</v>
      </c>
      <c r="G29" s="86">
        <f>Docentes_M!BE48</f>
        <v>0</v>
      </c>
      <c r="H29" s="16"/>
      <c r="I29" s="87"/>
    </row>
    <row r="30" spans="1:9" ht="37.5" customHeight="1">
      <c r="A30" s="85">
        <v>22</v>
      </c>
      <c r="B30" s="86" t="str">
        <f>Docentes_M!BE24</f>
        <v>Martinez Sebastian</v>
      </c>
      <c r="C30" s="16"/>
      <c r="D30" s="87"/>
      <c r="F30" s="85">
        <v>47</v>
      </c>
      <c r="G30" s="86">
        <f>Docentes_M!BE49</f>
        <v>0</v>
      </c>
      <c r="H30" s="16"/>
      <c r="I30" s="87"/>
    </row>
    <row r="31" spans="1:9" ht="37.5" customHeight="1">
      <c r="A31" s="85">
        <v>23</v>
      </c>
      <c r="B31" s="86" t="str">
        <f>Docentes_M!BE25</f>
        <v>Masci Francisco</v>
      </c>
      <c r="C31" s="16"/>
      <c r="D31" s="87"/>
      <c r="F31" s="85">
        <v>48</v>
      </c>
      <c r="G31" s="86">
        <f>Docentes_M!BE50</f>
        <v>0</v>
      </c>
      <c r="H31" s="16"/>
      <c r="I31" s="87"/>
    </row>
    <row r="32" spans="1:9" ht="37.5" customHeight="1">
      <c r="A32" s="85">
        <v>24</v>
      </c>
      <c r="B32" s="86" t="str">
        <f>Docentes_M!BE26</f>
        <v>Miglioranza Nora</v>
      </c>
      <c r="C32" s="16"/>
      <c r="D32" s="87"/>
      <c r="F32" s="85">
        <v>49</v>
      </c>
      <c r="G32" s="86">
        <f>Docentes_M!BE51</f>
        <v>0</v>
      </c>
      <c r="H32" s="16"/>
      <c r="I32" s="87"/>
    </row>
    <row r="33" spans="1:9" ht="37.5" customHeight="1" thickBot="1">
      <c r="A33" s="88">
        <v>25</v>
      </c>
      <c r="B33" s="93" t="str">
        <f>Docentes_M!BE27</f>
        <v>Nardelli Maximiliano</v>
      </c>
      <c r="C33" s="90"/>
      <c r="D33" s="91"/>
      <c r="F33" s="88">
        <v>50</v>
      </c>
      <c r="G33" s="93">
        <f>Docentes_M!BE52</f>
        <v>0</v>
      </c>
      <c r="H33" s="90"/>
      <c r="I33" s="91"/>
    </row>
    <row r="34" spans="1:9" ht="30" customHeight="1">
      <c r="A34" s="92"/>
    </row>
    <row r="35" spans="1:9" ht="30" customHeight="1">
      <c r="A35" s="92"/>
    </row>
    <row r="36" spans="1:9" ht="30" customHeight="1">
      <c r="A36" s="92"/>
    </row>
    <row r="37" spans="1:9" ht="30" customHeight="1">
      <c r="A37" s="92"/>
    </row>
    <row r="38" spans="1:9" ht="30" customHeight="1">
      <c r="A38" s="92"/>
    </row>
    <row r="39" spans="1:9">
      <c r="A39" s="92"/>
    </row>
  </sheetData>
  <mergeCells count="10">
    <mergeCell ref="A1:I1"/>
    <mergeCell ref="H3:I3"/>
    <mergeCell ref="H5:I5"/>
    <mergeCell ref="A7:A8"/>
    <mergeCell ref="H7:H8"/>
    <mergeCell ref="B7:B8"/>
    <mergeCell ref="C7:C8"/>
    <mergeCell ref="F7:F8"/>
    <mergeCell ref="G7:G8"/>
    <mergeCell ref="A3:G3"/>
  </mergeCells>
  <printOptions horizontalCentered="1" gridLines="1"/>
  <pageMargins left="0.98425196850393704" right="0.59055118110236215" top="0.19685039370078738" bottom="0.19685039370078738" header="0" footer="0"/>
  <pageSetup paperSize="9" scale="64" fitToHeight="0" pageOrder="overThenDown" orientation="portrait" cellComments="atEnd"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outlinePr summaryBelow="0" summaryRight="0"/>
    <pageSetUpPr fitToPage="1"/>
  </sheetPr>
  <dimension ref="A1:E58"/>
  <sheetViews>
    <sheetView workbookViewId="0"/>
  </sheetViews>
  <sheetFormatPr baseColWidth="10" defaultColWidth="12.7109375" defaultRowHeight="15.75" customHeight="1"/>
  <cols>
    <col min="2" max="2" width="28.85546875" customWidth="1"/>
    <col min="3" max="3" width="15.42578125" customWidth="1"/>
    <col min="4" max="4" width="20.140625" customWidth="1"/>
    <col min="5" max="5" width="16.85546875" customWidth="1"/>
  </cols>
  <sheetData>
    <row r="1" spans="1:5" ht="23.25" customHeight="1">
      <c r="A1" s="407" t="s">
        <v>407</v>
      </c>
      <c r="B1" s="223"/>
      <c r="C1" s="223"/>
      <c r="D1" s="223"/>
      <c r="E1" s="223"/>
    </row>
    <row r="2" spans="1:5" ht="20.25" customHeight="1">
      <c r="A2" s="407" t="s">
        <v>399</v>
      </c>
      <c r="B2" s="223"/>
      <c r="C2" s="223"/>
      <c r="D2" s="223"/>
      <c r="E2" s="223"/>
    </row>
    <row r="3" spans="1:5" ht="5.25" customHeight="1"/>
    <row r="4" spans="1:5" ht="23.25">
      <c r="A4" s="96" t="s">
        <v>400</v>
      </c>
      <c r="B4" s="408"/>
      <c r="C4" s="223"/>
      <c r="D4" s="223"/>
      <c r="E4" s="223"/>
    </row>
    <row r="5" spans="1:5" ht="5.25" customHeight="1"/>
    <row r="6" spans="1:5">
      <c r="A6" s="406">
        <v>45254</v>
      </c>
      <c r="B6" s="400" t="s">
        <v>408</v>
      </c>
      <c r="C6" s="79" t="s">
        <v>404</v>
      </c>
      <c r="D6" s="400" t="s">
        <v>403</v>
      </c>
      <c r="E6" s="79" t="s">
        <v>404</v>
      </c>
    </row>
    <row r="7" spans="1:5" ht="12.75">
      <c r="A7" s="401"/>
      <c r="B7" s="401"/>
      <c r="C7" s="80" t="s">
        <v>409</v>
      </c>
      <c r="D7" s="401"/>
      <c r="E7" s="80" t="s">
        <v>410</v>
      </c>
    </row>
    <row r="8" spans="1:5" ht="19.5" customHeight="1">
      <c r="A8" s="81">
        <v>1</v>
      </c>
      <c r="B8" s="97" t="s">
        <v>411</v>
      </c>
      <c r="C8" s="84"/>
      <c r="D8" s="87"/>
      <c r="E8" s="84"/>
    </row>
    <row r="9" spans="1:5" ht="19.5" customHeight="1">
      <c r="A9" s="85">
        <v>2</v>
      </c>
      <c r="B9" s="97" t="s">
        <v>412</v>
      </c>
      <c r="C9" s="87"/>
      <c r="D9" s="98" t="s">
        <v>413</v>
      </c>
      <c r="E9" s="87"/>
    </row>
    <row r="10" spans="1:5" ht="19.5" customHeight="1">
      <c r="A10" s="85">
        <v>3</v>
      </c>
      <c r="B10" s="97" t="s">
        <v>414</v>
      </c>
      <c r="C10" s="87"/>
      <c r="D10" s="87"/>
      <c r="E10" s="87"/>
    </row>
    <row r="11" spans="1:5" ht="19.5" customHeight="1">
      <c r="A11" s="85">
        <v>4</v>
      </c>
      <c r="B11" s="97" t="s">
        <v>415</v>
      </c>
      <c r="C11" s="87"/>
      <c r="D11" s="87"/>
      <c r="E11" s="87"/>
    </row>
    <row r="12" spans="1:5" ht="19.5" customHeight="1">
      <c r="A12" s="85">
        <v>5</v>
      </c>
      <c r="B12" s="97" t="s">
        <v>416</v>
      </c>
      <c r="C12" s="87"/>
      <c r="D12" s="87"/>
      <c r="E12" s="87"/>
    </row>
    <row r="13" spans="1:5" ht="19.5" customHeight="1">
      <c r="A13" s="85">
        <v>6</v>
      </c>
      <c r="B13" s="97" t="s">
        <v>417</v>
      </c>
      <c r="C13" s="87"/>
      <c r="D13" s="87"/>
      <c r="E13" s="87"/>
    </row>
    <row r="14" spans="1:5" ht="19.5" customHeight="1">
      <c r="A14" s="85">
        <v>7</v>
      </c>
      <c r="B14" s="97"/>
      <c r="C14" s="87"/>
      <c r="D14" s="87"/>
      <c r="E14" s="87"/>
    </row>
    <row r="15" spans="1:5" ht="19.5" customHeight="1">
      <c r="A15" s="85">
        <v>8</v>
      </c>
      <c r="B15" s="97"/>
      <c r="C15" s="87"/>
      <c r="D15" s="87"/>
      <c r="E15" s="87"/>
    </row>
    <row r="16" spans="1:5" ht="9" customHeight="1"/>
    <row r="17" spans="1:5" ht="23.25">
      <c r="A17" s="96" t="s">
        <v>400</v>
      </c>
      <c r="B17" s="405"/>
      <c r="C17" s="223"/>
      <c r="D17" s="223"/>
      <c r="E17" s="223"/>
    </row>
    <row r="18" spans="1:5" ht="6.75" customHeight="1"/>
    <row r="19" spans="1:5">
      <c r="A19" s="406">
        <v>45257</v>
      </c>
      <c r="B19" s="400" t="s">
        <v>408</v>
      </c>
      <c r="C19" s="79" t="s">
        <v>404</v>
      </c>
      <c r="D19" s="400" t="s">
        <v>403</v>
      </c>
      <c r="E19" s="79" t="s">
        <v>404</v>
      </c>
    </row>
    <row r="20" spans="1:5" ht="12.75">
      <c r="A20" s="401"/>
      <c r="B20" s="401"/>
      <c r="C20" s="80" t="s">
        <v>409</v>
      </c>
      <c r="D20" s="401"/>
      <c r="E20" s="80" t="s">
        <v>410</v>
      </c>
    </row>
    <row r="21" spans="1:5" ht="19.5" customHeight="1">
      <c r="A21" s="81">
        <v>1</v>
      </c>
      <c r="B21" s="97" t="s">
        <v>411</v>
      </c>
      <c r="C21" s="84"/>
      <c r="D21" s="87"/>
      <c r="E21" s="84"/>
    </row>
    <row r="22" spans="1:5" ht="19.5" customHeight="1">
      <c r="A22" s="85">
        <v>2</v>
      </c>
      <c r="B22" s="97" t="s">
        <v>412</v>
      </c>
      <c r="C22" s="87"/>
      <c r="D22" s="98" t="s">
        <v>413</v>
      </c>
      <c r="E22" s="87"/>
    </row>
    <row r="23" spans="1:5" ht="19.5" customHeight="1">
      <c r="A23" s="85">
        <v>3</v>
      </c>
      <c r="B23" s="97" t="s">
        <v>414</v>
      </c>
      <c r="C23" s="87"/>
      <c r="D23" s="87"/>
      <c r="E23" s="87"/>
    </row>
    <row r="24" spans="1:5" ht="19.5" customHeight="1">
      <c r="A24" s="85">
        <v>4</v>
      </c>
      <c r="B24" s="97" t="s">
        <v>415</v>
      </c>
      <c r="C24" s="87"/>
      <c r="D24" s="87"/>
      <c r="E24" s="87"/>
    </row>
    <row r="25" spans="1:5" ht="19.5" customHeight="1">
      <c r="A25" s="85">
        <v>5</v>
      </c>
      <c r="B25" s="97" t="s">
        <v>416</v>
      </c>
      <c r="C25" s="87"/>
      <c r="D25" s="98" t="s">
        <v>413</v>
      </c>
      <c r="E25" s="87"/>
    </row>
    <row r="26" spans="1:5" ht="19.5" customHeight="1">
      <c r="A26" s="85">
        <v>6</v>
      </c>
      <c r="B26" s="97" t="s">
        <v>417</v>
      </c>
      <c r="C26" s="87"/>
      <c r="D26" s="87"/>
      <c r="E26" s="87"/>
    </row>
    <row r="27" spans="1:5" ht="19.5" customHeight="1">
      <c r="A27" s="85">
        <v>7</v>
      </c>
      <c r="B27" s="97"/>
      <c r="C27" s="87"/>
      <c r="D27" s="87"/>
      <c r="E27" s="87"/>
    </row>
    <row r="28" spans="1:5" ht="19.5" customHeight="1">
      <c r="A28" s="85">
        <v>8</v>
      </c>
      <c r="B28" s="97"/>
      <c r="C28" s="87"/>
      <c r="D28" s="87"/>
      <c r="E28" s="87"/>
    </row>
    <row r="29" spans="1:5" ht="6.75" customHeight="1"/>
    <row r="30" spans="1:5">
      <c r="A30" s="406">
        <v>45258</v>
      </c>
      <c r="B30" s="400" t="s">
        <v>408</v>
      </c>
      <c r="C30" s="79" t="s">
        <v>404</v>
      </c>
      <c r="D30" s="400" t="s">
        <v>403</v>
      </c>
      <c r="E30" s="79" t="s">
        <v>404</v>
      </c>
    </row>
    <row r="31" spans="1:5" ht="12.75">
      <c r="A31" s="401"/>
      <c r="B31" s="401"/>
      <c r="C31" s="80" t="s">
        <v>409</v>
      </c>
      <c r="D31" s="401"/>
      <c r="E31" s="80" t="s">
        <v>410</v>
      </c>
    </row>
    <row r="32" spans="1:5" ht="18">
      <c r="A32" s="81">
        <v>1</v>
      </c>
      <c r="B32" s="97" t="s">
        <v>411</v>
      </c>
      <c r="C32" s="84"/>
      <c r="D32" s="87"/>
      <c r="E32" s="84"/>
    </row>
    <row r="33" spans="1:5" ht="18">
      <c r="A33" s="85">
        <v>2</v>
      </c>
      <c r="B33" s="97" t="s">
        <v>412</v>
      </c>
      <c r="C33" s="87"/>
      <c r="D33" s="98" t="s">
        <v>413</v>
      </c>
      <c r="E33" s="87"/>
    </row>
    <row r="34" spans="1:5" ht="18">
      <c r="A34" s="85">
        <v>3</v>
      </c>
      <c r="B34" s="97" t="s">
        <v>414</v>
      </c>
      <c r="C34" s="87"/>
      <c r="D34" s="87"/>
      <c r="E34" s="87"/>
    </row>
    <row r="35" spans="1:5" ht="18">
      <c r="A35" s="85">
        <v>4</v>
      </c>
      <c r="B35" s="97" t="s">
        <v>415</v>
      </c>
      <c r="C35" s="87"/>
      <c r="D35" s="87"/>
      <c r="E35" s="87"/>
    </row>
    <row r="36" spans="1:5" ht="18">
      <c r="A36" s="85">
        <v>5</v>
      </c>
      <c r="B36" s="97" t="s">
        <v>417</v>
      </c>
      <c r="C36" s="87"/>
      <c r="D36" s="87"/>
      <c r="E36" s="87"/>
    </row>
    <row r="37" spans="1:5" ht="19.5" customHeight="1">
      <c r="A37" s="85">
        <v>7</v>
      </c>
      <c r="B37" s="97"/>
      <c r="C37" s="87"/>
      <c r="D37" s="87"/>
      <c r="E37" s="87"/>
    </row>
    <row r="38" spans="1:5" ht="19.5" customHeight="1">
      <c r="A38" s="85">
        <v>8</v>
      </c>
      <c r="B38" s="97"/>
      <c r="C38" s="87"/>
      <c r="D38" s="87"/>
      <c r="E38" s="87"/>
    </row>
    <row r="39" spans="1:5" ht="8.25" customHeight="1"/>
    <row r="40" spans="1:5">
      <c r="A40" s="406">
        <v>45259</v>
      </c>
      <c r="B40" s="400" t="s">
        <v>408</v>
      </c>
      <c r="C40" s="79" t="s">
        <v>404</v>
      </c>
      <c r="D40" s="400" t="s">
        <v>403</v>
      </c>
      <c r="E40" s="79" t="s">
        <v>404</v>
      </c>
    </row>
    <row r="41" spans="1:5" ht="12.75">
      <c r="A41" s="401"/>
      <c r="B41" s="401"/>
      <c r="C41" s="80" t="s">
        <v>409</v>
      </c>
      <c r="D41" s="401"/>
      <c r="E41" s="80" t="s">
        <v>410</v>
      </c>
    </row>
    <row r="42" spans="1:5" ht="18">
      <c r="A42" s="81">
        <v>1</v>
      </c>
      <c r="B42" s="97" t="s">
        <v>411</v>
      </c>
      <c r="C42" s="84"/>
      <c r="D42" s="87"/>
      <c r="E42" s="84"/>
    </row>
    <row r="43" spans="1:5" ht="18">
      <c r="A43" s="85">
        <v>2</v>
      </c>
      <c r="B43" s="97" t="s">
        <v>412</v>
      </c>
      <c r="C43" s="87"/>
      <c r="D43" s="98" t="s">
        <v>413</v>
      </c>
      <c r="E43" s="87"/>
    </row>
    <row r="44" spans="1:5" ht="18">
      <c r="A44" s="85">
        <v>3</v>
      </c>
      <c r="B44" s="97" t="s">
        <v>414</v>
      </c>
      <c r="C44" s="87"/>
      <c r="D44" s="87"/>
      <c r="E44" s="87"/>
    </row>
    <row r="45" spans="1:5" ht="18">
      <c r="A45" s="85">
        <v>4</v>
      </c>
      <c r="B45" s="97" t="s">
        <v>415</v>
      </c>
      <c r="C45" s="87"/>
      <c r="D45" s="87"/>
      <c r="E45" s="87"/>
    </row>
    <row r="46" spans="1:5" ht="18">
      <c r="A46" s="85">
        <v>5</v>
      </c>
      <c r="B46" s="97" t="s">
        <v>417</v>
      </c>
      <c r="C46" s="87"/>
      <c r="D46" s="87"/>
      <c r="E46" s="87"/>
    </row>
    <row r="47" spans="1:5" ht="19.5" customHeight="1">
      <c r="A47" s="85">
        <v>7</v>
      </c>
      <c r="B47" s="97"/>
      <c r="C47" s="87"/>
      <c r="D47" s="87"/>
      <c r="E47" s="87"/>
    </row>
    <row r="48" spans="1:5" ht="19.5" customHeight="1">
      <c r="A48" s="85">
        <v>8</v>
      </c>
      <c r="B48" s="97"/>
      <c r="C48" s="87"/>
      <c r="D48" s="87"/>
      <c r="E48" s="87"/>
    </row>
    <row r="49" spans="1:5" ht="8.25" customHeight="1"/>
    <row r="50" spans="1:5">
      <c r="A50" s="406">
        <v>45260</v>
      </c>
      <c r="B50" s="400" t="s">
        <v>408</v>
      </c>
      <c r="C50" s="79" t="s">
        <v>404</v>
      </c>
      <c r="D50" s="400" t="s">
        <v>403</v>
      </c>
      <c r="E50" s="79" t="s">
        <v>404</v>
      </c>
    </row>
    <row r="51" spans="1:5" ht="12.75">
      <c r="A51" s="401"/>
      <c r="B51" s="401"/>
      <c r="C51" s="80" t="s">
        <v>409</v>
      </c>
      <c r="D51" s="401"/>
      <c r="E51" s="80" t="s">
        <v>410</v>
      </c>
    </row>
    <row r="52" spans="1:5" ht="18">
      <c r="A52" s="81">
        <v>1</v>
      </c>
      <c r="B52" s="97" t="s">
        <v>411</v>
      </c>
      <c r="C52" s="84"/>
      <c r="D52" s="87"/>
      <c r="E52" s="84"/>
    </row>
    <row r="53" spans="1:5" ht="18">
      <c r="A53" s="85">
        <v>2</v>
      </c>
      <c r="B53" s="97" t="s">
        <v>412</v>
      </c>
      <c r="C53" s="87"/>
      <c r="D53" s="98" t="s">
        <v>413</v>
      </c>
      <c r="E53" s="87"/>
    </row>
    <row r="54" spans="1:5" ht="18">
      <c r="A54" s="85">
        <v>3</v>
      </c>
      <c r="B54" s="97" t="s">
        <v>414</v>
      </c>
      <c r="C54" s="87"/>
      <c r="D54" s="87"/>
      <c r="E54" s="87"/>
    </row>
    <row r="55" spans="1:5" ht="18">
      <c r="A55" s="85">
        <v>4</v>
      </c>
      <c r="B55" s="97" t="s">
        <v>415</v>
      </c>
      <c r="C55" s="87"/>
      <c r="D55" s="87"/>
      <c r="E55" s="87"/>
    </row>
    <row r="56" spans="1:5" ht="18">
      <c r="A56" s="85">
        <v>5</v>
      </c>
      <c r="B56" s="97" t="s">
        <v>417</v>
      </c>
      <c r="C56" s="87"/>
      <c r="D56" s="87"/>
      <c r="E56" s="87"/>
    </row>
    <row r="57" spans="1:5" ht="19.5" customHeight="1">
      <c r="A57" s="85">
        <v>7</v>
      </c>
      <c r="B57" s="97"/>
      <c r="C57" s="87"/>
      <c r="D57" s="87"/>
      <c r="E57" s="87"/>
    </row>
    <row r="58" spans="1:5" ht="19.5" customHeight="1">
      <c r="A58" s="85">
        <v>8</v>
      </c>
      <c r="B58" s="97"/>
      <c r="C58" s="87"/>
      <c r="D58" s="87"/>
      <c r="E58" s="87"/>
    </row>
  </sheetData>
  <mergeCells count="19">
    <mergeCell ref="A1:E1"/>
    <mergeCell ref="A2:E2"/>
    <mergeCell ref="B4:E4"/>
    <mergeCell ref="A6:A7"/>
    <mergeCell ref="B6:B7"/>
    <mergeCell ref="D6:D7"/>
    <mergeCell ref="B17:E17"/>
    <mergeCell ref="B40:B41"/>
    <mergeCell ref="D40:D41"/>
    <mergeCell ref="A50:A51"/>
    <mergeCell ref="B50:B51"/>
    <mergeCell ref="D50:D51"/>
    <mergeCell ref="A19:A20"/>
    <mergeCell ref="B19:B20"/>
    <mergeCell ref="D19:D20"/>
    <mergeCell ref="A30:A31"/>
    <mergeCell ref="B30:B31"/>
    <mergeCell ref="D30:D31"/>
    <mergeCell ref="A40:A41"/>
  </mergeCells>
  <printOptions horizontalCentered="1"/>
  <pageMargins left="0.25" right="0.25" top="0.23336296672593349" bottom="0.75" header="0" footer="0"/>
  <pageSetup paperSize="9" pageOrder="overThenDown" orientation="portrai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
  <sheetViews>
    <sheetView workbookViewId="0"/>
  </sheetViews>
  <sheetFormatPr baseColWidth="10" defaultRowHeight="12.7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pageSetUpPr fitToPage="1"/>
  </sheetPr>
  <dimension ref="A1:AE944"/>
  <sheetViews>
    <sheetView zoomScale="89" zoomScaleNormal="89" workbookViewId="0">
      <selection activeCell="K32" sqref="K32"/>
    </sheetView>
  </sheetViews>
  <sheetFormatPr baseColWidth="10" defaultColWidth="12.7109375" defaultRowHeight="15.75" customHeight="1"/>
  <cols>
    <col min="1" max="1" width="4.42578125" customWidth="1"/>
    <col min="2" max="2" width="1.85546875" customWidth="1"/>
    <col min="3" max="3" width="9.28515625" customWidth="1"/>
    <col min="4" max="4" width="1.85546875" customWidth="1"/>
    <col min="5" max="5" width="9.28515625" customWidth="1"/>
    <col min="6" max="6" width="1.85546875" customWidth="1"/>
    <col min="7" max="7" width="9.28515625" customWidth="1"/>
    <col min="8" max="8" width="1.85546875" customWidth="1"/>
    <col min="9" max="9" width="9.28515625" customWidth="1"/>
    <col min="10" max="10" width="4.140625" style="155" customWidth="1"/>
    <col min="11" max="11" width="16.85546875" style="155" bestFit="1" customWidth="1"/>
    <col min="12" max="12" width="1.85546875" customWidth="1"/>
    <col min="13" max="13" width="9.28515625" customWidth="1"/>
    <col min="14" max="14" width="1.85546875" customWidth="1"/>
    <col min="15" max="15" width="9.28515625" customWidth="1"/>
    <col min="16" max="16" width="1.85546875" customWidth="1"/>
    <col min="17" max="17" width="9.28515625" customWidth="1"/>
    <col min="18" max="18" width="2.85546875" customWidth="1"/>
    <col min="19" max="19" width="10.5703125" customWidth="1"/>
    <col min="20" max="20" width="1.85546875" customWidth="1"/>
    <col min="21" max="21" width="9.28515625" customWidth="1"/>
    <col min="22" max="22" width="1.85546875" customWidth="1"/>
    <col min="23" max="23" width="9.28515625" customWidth="1"/>
    <col min="24" max="24" width="5.7109375" customWidth="1"/>
    <col min="25" max="25" width="3" customWidth="1"/>
    <col min="26" max="26" width="30.140625" customWidth="1"/>
    <col min="27" max="27" width="16.140625" customWidth="1"/>
    <col min="28" max="28" width="17" customWidth="1"/>
    <col min="29" max="29" width="9.7109375" customWidth="1"/>
  </cols>
  <sheetData>
    <row r="1" spans="1:31" ht="27.75" customHeight="1" thickBot="1">
      <c r="A1" s="42"/>
      <c r="B1" s="21"/>
      <c r="C1" s="234" t="s">
        <v>213</v>
      </c>
      <c r="D1" s="223"/>
      <c r="E1" s="223"/>
      <c r="F1" s="223"/>
      <c r="G1" s="223"/>
      <c r="H1" s="223"/>
      <c r="I1" s="223"/>
      <c r="J1" s="223"/>
      <c r="K1" s="223"/>
      <c r="L1" s="223"/>
      <c r="M1" s="223"/>
      <c r="N1" s="223"/>
      <c r="O1" s="223"/>
      <c r="P1" s="223"/>
      <c r="Q1" s="223"/>
      <c r="R1" s="223"/>
      <c r="S1" s="223"/>
      <c r="T1" s="223"/>
      <c r="U1" s="223"/>
      <c r="V1" s="223"/>
      <c r="W1" s="223"/>
      <c r="X1" s="22"/>
      <c r="Y1" s="23"/>
    </row>
    <row r="2" spans="1:31" ht="15" customHeight="1" thickBot="1">
      <c r="A2" s="43"/>
      <c r="B2" s="280" t="s">
        <v>16</v>
      </c>
      <c r="C2" s="236"/>
      <c r="D2" s="236"/>
      <c r="E2" s="237"/>
      <c r="F2" s="280" t="s">
        <v>179</v>
      </c>
      <c r="G2" s="281"/>
      <c r="H2" s="281"/>
      <c r="I2" s="281"/>
      <c r="J2" s="281"/>
      <c r="K2" s="282"/>
      <c r="L2" s="280" t="s">
        <v>180</v>
      </c>
      <c r="M2" s="236"/>
      <c r="N2" s="236"/>
      <c r="O2" s="237"/>
      <c r="P2" s="280" t="s">
        <v>181</v>
      </c>
      <c r="Q2" s="236"/>
      <c r="R2" s="236"/>
      <c r="S2" s="237"/>
      <c r="T2" s="280" t="s">
        <v>182</v>
      </c>
      <c r="U2" s="236"/>
      <c r="V2" s="236"/>
      <c r="W2" s="237"/>
      <c r="Y2" s="25"/>
      <c r="Z2" s="26" t="s">
        <v>183</v>
      </c>
      <c r="AA2" s="26" t="s">
        <v>184</v>
      </c>
      <c r="AB2" s="26" t="s">
        <v>185</v>
      </c>
      <c r="AC2" s="27"/>
    </row>
    <row r="3" spans="1:31" ht="15" customHeight="1">
      <c r="A3" s="28"/>
      <c r="B3" s="29"/>
      <c r="C3" s="231" t="str">
        <f>IF(B3="","",LOOKUP(B3,$Y$3:$Y$21,$Z$3:$Z$21))</f>
        <v/>
      </c>
      <c r="D3" s="232"/>
      <c r="E3" s="233"/>
      <c r="F3" s="31"/>
      <c r="G3" s="231" t="str">
        <f>IF(F3="","",LOOKUP(F3,$Y$3:$Y$21,$Z$3:$Z$21))</f>
        <v/>
      </c>
      <c r="H3" s="232"/>
      <c r="I3" s="233"/>
      <c r="J3" s="156"/>
      <c r="K3" s="156"/>
      <c r="L3" s="31"/>
      <c r="M3" s="231" t="str">
        <f>IF(L3="","",LOOKUP(L3,$Y$3:$Y$21,$Z$3:$Z$21))</f>
        <v/>
      </c>
      <c r="N3" s="232"/>
      <c r="O3" s="233"/>
      <c r="P3" s="105">
        <v>10</v>
      </c>
      <c r="Q3" s="243" t="str">
        <f>IF(P3="","",LOOKUP(P3,$Y$3:$Y$21,$Z$3:$Z$21))</f>
        <v>Prác. Dte. III (16 a 18hs)</v>
      </c>
      <c r="R3" s="244"/>
      <c r="S3" s="245"/>
      <c r="T3" s="31"/>
      <c r="U3" s="231" t="str">
        <f>IF(T3="","",LOOKUP(T3,$Y$3:$Y$21,$Z$3:$Z$21))</f>
        <v/>
      </c>
      <c r="V3" s="232"/>
      <c r="W3" s="233"/>
      <c r="Y3" s="25">
        <v>1</v>
      </c>
      <c r="Z3" s="34" t="s">
        <v>214</v>
      </c>
      <c r="AA3" s="34" t="s">
        <v>28</v>
      </c>
      <c r="AB3" s="34" t="s">
        <v>28</v>
      </c>
      <c r="AC3" s="22"/>
    </row>
    <row r="4" spans="1:31" ht="15" customHeight="1">
      <c r="A4" s="28" t="s">
        <v>187</v>
      </c>
      <c r="B4" s="228" t="str">
        <f>IF(B3="","",LOOKUP(B3,$Y$3:$Y$21,$AA$3:$AA$21))</f>
        <v/>
      </c>
      <c r="C4" s="223"/>
      <c r="D4" s="223"/>
      <c r="E4" s="229"/>
      <c r="F4" s="228" t="str">
        <f>IF(F3="","",LOOKUP(F3,$Y$3:$Y$21,$AA$3:$AA$21))</f>
        <v/>
      </c>
      <c r="G4" s="223"/>
      <c r="H4" s="223"/>
      <c r="I4" s="229"/>
      <c r="J4" s="157"/>
      <c r="K4" s="157"/>
      <c r="L4" s="228" t="str">
        <f>IF(L3="","",LOOKUP(L3,$Y$3:$Y$21,$AA$3:$AA$21))</f>
        <v/>
      </c>
      <c r="M4" s="223"/>
      <c r="N4" s="223"/>
      <c r="O4" s="229"/>
      <c r="P4" s="260" t="str">
        <f>IF(P3="","",LOOKUP(P3,$Y$3:$Y$21,$AA$3:$AA$21))</f>
        <v>Lasala Victorio</v>
      </c>
      <c r="Q4" s="261"/>
      <c r="R4" s="261"/>
      <c r="S4" s="262"/>
      <c r="T4" s="228" t="str">
        <f>IF(T3="","",LOOKUP(T3,$Y$3:$Y$21,$AA$3:$AA$21))</f>
        <v/>
      </c>
      <c r="U4" s="223"/>
      <c r="V4" s="223"/>
      <c r="W4" s="229"/>
      <c r="Y4" s="25">
        <v>2</v>
      </c>
      <c r="Z4" s="34" t="s">
        <v>215</v>
      </c>
      <c r="AA4" s="34" t="s">
        <v>78</v>
      </c>
      <c r="AB4" s="34" t="s">
        <v>78</v>
      </c>
      <c r="AC4" s="22"/>
    </row>
    <row r="5" spans="1:31" ht="15" customHeight="1" thickBot="1">
      <c r="A5" s="28"/>
      <c r="B5" s="224" t="str">
        <f>IF(B3="","",IF(LOOKUP(B3,$Y$9:$Y$21,$AB$9:$AB$21)="","---",LOOKUP(B3,$Y$9:$Y$21,$AB$9:$AB$21)))</f>
        <v/>
      </c>
      <c r="C5" s="225"/>
      <c r="D5" s="225"/>
      <c r="E5" s="226"/>
      <c r="F5" s="224" t="str">
        <f>IF(F3="","",IF(LOOKUP(F3,$Y$9:$Y$21,$AB$9:$AB$21)="","---",LOOKUP(F3,$Y$9:$Y$21,$AB$9:$AB$21)))</f>
        <v/>
      </c>
      <c r="G5" s="225"/>
      <c r="H5" s="225"/>
      <c r="I5" s="226"/>
      <c r="J5" s="159"/>
      <c r="K5" s="159"/>
      <c r="L5" s="224" t="str">
        <f>IF(L3="","",IF(LOOKUP(L3,$Y$9:$Y$21,$AB$9:$AB$21)="","---",LOOKUP(L3,$Y$9:$Y$21,$AB$9:$AB$21)))</f>
        <v/>
      </c>
      <c r="M5" s="225"/>
      <c r="N5" s="225"/>
      <c r="O5" s="226"/>
      <c r="P5" s="240" t="str">
        <f>IF(P3="","",IF(LOOKUP(P3,$Y$9:$Y$21,$AB$9:$AB$21)="","---",LOOKUP(P3,$Y$9:$Y$21,$AB$9:$AB$21)))</f>
        <v>A cubrir</v>
      </c>
      <c r="Q5" s="241"/>
      <c r="R5" s="241"/>
      <c r="S5" s="242"/>
      <c r="T5" s="224" t="str">
        <f>IF(T3="","",IF(LOOKUP(T3,$Y$9:$Y$21,$AB$9:$AB$21)="","---",LOOKUP(T3,$Y$9:$Y$21,$AB$9:$AB$21)))</f>
        <v/>
      </c>
      <c r="U5" s="225"/>
      <c r="V5" s="225"/>
      <c r="W5" s="226"/>
      <c r="Y5" s="25">
        <v>3</v>
      </c>
      <c r="Z5" s="34" t="s">
        <v>216</v>
      </c>
      <c r="AA5" s="34" t="s">
        <v>145</v>
      </c>
      <c r="AB5" s="34" t="s">
        <v>145</v>
      </c>
      <c r="AC5" s="22"/>
    </row>
    <row r="6" spans="1:31" ht="15" customHeight="1">
      <c r="A6" s="28">
        <v>1700</v>
      </c>
      <c r="B6" s="29"/>
      <c r="C6" s="231" t="str">
        <f>IF(B6="","",LOOKUP(B6,$Y$3:$Y$21,$Z$3:$Z$21))</f>
        <v/>
      </c>
      <c r="D6" s="232"/>
      <c r="E6" s="233"/>
      <c r="F6" s="31"/>
      <c r="G6" s="231" t="str">
        <f>IF(F6="","",LOOKUP(F6,$Y$3:$Y$21,$Z$3:$Z$21))</f>
        <v/>
      </c>
      <c r="H6" s="232"/>
      <c r="I6" s="233"/>
      <c r="J6" s="156"/>
      <c r="K6" s="156"/>
      <c r="L6" s="29">
        <v>6</v>
      </c>
      <c r="M6" s="243" t="str">
        <f>IF(L6="","",LOOKUP(L6,$Y$3:$Y$21,$Z$3:$Z$21))</f>
        <v>Didactica de la quimica I</v>
      </c>
      <c r="N6" s="244"/>
      <c r="O6" s="245"/>
      <c r="P6" s="105">
        <v>10</v>
      </c>
      <c r="Q6" s="243" t="str">
        <f>IF(P6="","",LOOKUP(P6,$Y$3:$Y$21,$Z$3:$Z$21))</f>
        <v>Prác. Dte. III (16 a 18hs)</v>
      </c>
      <c r="R6" s="244"/>
      <c r="S6" s="245"/>
      <c r="T6" s="29">
        <v>4</v>
      </c>
      <c r="U6" s="243" t="str">
        <f>IF(T6="","",LOOKUP(T6,$Y$3:$Y$21,$Z$3:$Z$21))</f>
        <v>Físico-Química I</v>
      </c>
      <c r="V6" s="244"/>
      <c r="W6" s="245"/>
      <c r="Y6" s="25">
        <v>4</v>
      </c>
      <c r="Z6" s="34" t="s">
        <v>217</v>
      </c>
      <c r="AA6" s="34" t="s">
        <v>98</v>
      </c>
      <c r="AB6" s="34" t="s">
        <v>98</v>
      </c>
      <c r="AC6" s="22"/>
    </row>
    <row r="7" spans="1:31" ht="15" customHeight="1">
      <c r="A7" s="28" t="s">
        <v>191</v>
      </c>
      <c r="B7" s="228" t="str">
        <f>IF(B6="","",LOOKUP(B6,$Y$3:$Y$21,$AA$3:$AA$21))</f>
        <v/>
      </c>
      <c r="C7" s="223"/>
      <c r="D7" s="223"/>
      <c r="E7" s="229"/>
      <c r="F7" s="228" t="str">
        <f>IF(F6="","",LOOKUP(F6,$Y$3:$Y$21,$AA$3:$AA$21))</f>
        <v/>
      </c>
      <c r="G7" s="223"/>
      <c r="H7" s="223"/>
      <c r="I7" s="229"/>
      <c r="J7" s="160"/>
      <c r="K7" s="160"/>
      <c r="L7" s="228" t="str">
        <f>IF(L6="","",LOOKUP(L6,$Y$3:$Y$21,$AA$3:$AA$21))</f>
        <v>Lafont Lucas</v>
      </c>
      <c r="M7" s="223"/>
      <c r="N7" s="223"/>
      <c r="O7" s="229"/>
      <c r="P7" s="228" t="str">
        <f>IF(P6="","",LOOKUP(P6,$Y$3:$Y$21,$AA$3:$AA$21))</f>
        <v>Lasala Victorio</v>
      </c>
      <c r="Q7" s="223"/>
      <c r="R7" s="223"/>
      <c r="S7" s="229"/>
      <c r="T7" s="228" t="str">
        <f>IF(T6="","",LOOKUP(T6,$Y$3:$Y$21,$AA$3:$AA$21))</f>
        <v>Falabella Alejandra</v>
      </c>
      <c r="U7" s="223"/>
      <c r="V7" s="223"/>
      <c r="W7" s="229"/>
      <c r="Y7" s="25">
        <v>5</v>
      </c>
      <c r="Z7" s="34" t="s">
        <v>218</v>
      </c>
      <c r="AA7" s="34" t="s">
        <v>156</v>
      </c>
      <c r="AB7" s="34" t="s">
        <v>156</v>
      </c>
      <c r="AC7" s="22"/>
    </row>
    <row r="8" spans="1:31" ht="15" customHeight="1" thickBot="1">
      <c r="A8" s="28">
        <v>1800</v>
      </c>
      <c r="B8" s="224" t="str">
        <f>IF(B6="","",IF(LOOKUP(B6,$Y$9:$Y$21,$AB$9:$AB$21)="","---",LOOKUP(B6,$Y$9:$Y$21,$AB$9:$AB$21)))</f>
        <v/>
      </c>
      <c r="C8" s="225"/>
      <c r="D8" s="225"/>
      <c r="E8" s="226"/>
      <c r="F8" s="224" t="str">
        <f>IF(F6="","",IF(LOOKUP(F6,$Y$9:$Y$21,$AB$9:$AB$21)="","---",LOOKUP(F6,$Y$9:$Y$21,$AB$9:$AB$21)))</f>
        <v/>
      </c>
      <c r="G8" s="225"/>
      <c r="H8" s="225"/>
      <c r="I8" s="226"/>
      <c r="J8" s="159"/>
      <c r="K8" s="159"/>
      <c r="L8" s="224" t="str">
        <f>IF(L6="","",IF(LOOKUP(L6,$Y$3:$Y$21,$AB$3:$AB$21)="","---",LOOKUP(L6,$Y$3:$Y$21,$AB$3:$AB$21)))</f>
        <v>Lafont Lucas</v>
      </c>
      <c r="M8" s="225"/>
      <c r="N8" s="225"/>
      <c r="O8" s="226"/>
      <c r="P8" s="224" t="str">
        <f>IF(P6="","",IF(LOOKUP(P6,$Y$3:$Y$21,$AB$3:$AB$21)="","---",LOOKUP(P6,$Y$3:$Y$21,$AB$3:$AB$21)))</f>
        <v>A cubrir</v>
      </c>
      <c r="Q8" s="225"/>
      <c r="R8" s="258"/>
      <c r="S8" s="229"/>
      <c r="T8" s="224" t="str">
        <f>IF(T6="","",IF(LOOKUP(T6,$Y$3:$Y$21,$AB$3:$AB$21)="","---",LOOKUP(T6,$Y$3:$Y$21,$AB$3:$AB$21)))</f>
        <v>Falabella Alejandra</v>
      </c>
      <c r="U8" s="225"/>
      <c r="V8" s="225"/>
      <c r="W8" s="226"/>
      <c r="Y8" s="25">
        <v>6</v>
      </c>
      <c r="Z8" s="103" t="s">
        <v>219</v>
      </c>
      <c r="AA8" s="34" t="s">
        <v>105</v>
      </c>
      <c r="AB8" s="34" t="s">
        <v>105</v>
      </c>
      <c r="AC8" s="22"/>
    </row>
    <row r="9" spans="1:31" ht="48" customHeight="1">
      <c r="A9" s="28">
        <v>1800</v>
      </c>
      <c r="B9" s="105">
        <v>1</v>
      </c>
      <c r="C9" s="243" t="str">
        <f>IF(B9="","",LOOKUP(B9,$Y$3:$Y$21,$Z$3:$Z$21))</f>
        <v>Problemas Filo. de la Educ.</v>
      </c>
      <c r="D9" s="244"/>
      <c r="E9" s="245"/>
      <c r="F9" s="105">
        <v>3</v>
      </c>
      <c r="G9" s="243" t="str">
        <f>IF(F9="","",LOOKUP(F9,$Y$3:$Y$21,$Z$3:$Z$21))</f>
        <v>Química del Carbono</v>
      </c>
      <c r="H9" s="244"/>
      <c r="I9" s="245"/>
      <c r="J9" s="171">
        <v>12</v>
      </c>
      <c r="K9" s="172" t="str">
        <f>IF(J9="","",LOOKUP(J9,$Y$3:$Y$21,$Z$3:$Z$21))</f>
        <v>UCO: Exp. Cult de C y T (****)</v>
      </c>
      <c r="L9" s="105">
        <v>6</v>
      </c>
      <c r="M9" s="243" t="str">
        <f>IF(L9="","",LOOKUP(L9,$Y$3:$Y$21,$Z$3:$Z$21))</f>
        <v>Didactica de la quimica I</v>
      </c>
      <c r="N9" s="244"/>
      <c r="O9" s="245"/>
      <c r="P9" s="105">
        <v>7</v>
      </c>
      <c r="Q9" s="107" t="str">
        <f>IF(P9="","",LOOKUP(P9,$Y$3:$Y$21,$Z$3:$Z$21))</f>
        <v>Tray. Educ. de jóv. y adultos ***</v>
      </c>
      <c r="R9" s="171"/>
      <c r="S9" s="172" t="str">
        <f>IF(R9="","",LOOKUP(R9,$Y$3:$Y$21,$Z$3:$Z$21))</f>
        <v/>
      </c>
      <c r="T9" s="107">
        <v>8</v>
      </c>
      <c r="U9" s="106" t="str">
        <f>IF(T9="","",LOOKUP(T9,$Y$3:$Y$21,$Z$3:$Z$21))</f>
        <v>Act Expe de CyT Esc II</v>
      </c>
      <c r="V9" s="105">
        <v>11</v>
      </c>
      <c r="W9" s="106" t="str">
        <f>IF(V9="","",LOOKUP(V9,$Y$3:$Y$21,$Z$3:$Z$21))</f>
        <v>Quimica ambiente y sociedad</v>
      </c>
      <c r="Y9" s="101">
        <v>7</v>
      </c>
      <c r="Z9" s="104" t="s">
        <v>420</v>
      </c>
      <c r="AA9" s="102" t="s">
        <v>150</v>
      </c>
      <c r="AB9" s="34" t="s">
        <v>150</v>
      </c>
      <c r="AC9" s="22"/>
    </row>
    <row r="10" spans="1:31" ht="26.25" customHeight="1" thickBot="1">
      <c r="A10" s="37"/>
      <c r="B10" s="260" t="str">
        <f>IF(B9="","",LOOKUP(B9,$Y$3:$Y$21,$AA$3:$AA$21))</f>
        <v>Almeyra Cecilia</v>
      </c>
      <c r="C10" s="261"/>
      <c r="D10" s="261"/>
      <c r="E10" s="262"/>
      <c r="F10" s="260" t="str">
        <f>IF(F9="","",LOOKUP(F9,$Y$3:$Y$21,$AA$3:$AA$21))</f>
        <v>Santos Susana</v>
      </c>
      <c r="G10" s="261"/>
      <c r="H10" s="261"/>
      <c r="I10" s="262"/>
      <c r="J10" s="278" t="str">
        <f>IF(J9="","",LOOKUP(J9,$Y$3:$Y$21,$AA$3:$AA$21))</f>
        <v>Millauro Andrea</v>
      </c>
      <c r="K10" s="279"/>
      <c r="L10" s="260" t="str">
        <f>IF(L9="","",LOOKUP(L9,$Y$3:$Y$21,$AA$3:$AA$21))</f>
        <v>Lafont Lucas</v>
      </c>
      <c r="M10" s="261"/>
      <c r="N10" s="261"/>
      <c r="O10" s="262"/>
      <c r="P10" s="260" t="str">
        <f>IF(P9="","",LOOKUP(P9,$Y$3:$Y$21,$AA$3:$AA$21))</f>
        <v>Vilan Ester</v>
      </c>
      <c r="Q10" s="271"/>
      <c r="R10" s="285"/>
      <c r="S10" s="286"/>
      <c r="T10" s="263" t="str">
        <f>IF(T9="","",LOOKUP(T9,$Y$3:$Y$21,$AA$3:$AA$21))</f>
        <v>Bianchi Paola</v>
      </c>
      <c r="U10" s="275"/>
      <c r="V10" s="240" t="str">
        <f>IF(V9="","",LOOKUP(V9,$Y$3:$Y$21,$AA$3:$AA$21))</f>
        <v>Terrizano Juana</v>
      </c>
      <c r="W10" s="275"/>
      <c r="Y10" s="25">
        <v>8</v>
      </c>
      <c r="Z10" s="100" t="s">
        <v>220</v>
      </c>
      <c r="AA10" s="34" t="s">
        <v>58</v>
      </c>
      <c r="AB10" s="34" t="s">
        <v>58</v>
      </c>
      <c r="AC10" s="22"/>
    </row>
    <row r="11" spans="1:31" ht="15" customHeight="1" thickBot="1">
      <c r="A11" s="28">
        <v>1900</v>
      </c>
      <c r="B11" s="240" t="str">
        <f>IF(B9="","",IF(LOOKUP(B9,$Y$3:$Y$21,$AB$3:$AB$21)="","---",LOOKUP(B9,$Y$3:$Y$21,$AB$3:$AB$21)))</f>
        <v>Almeyra Cecilia</v>
      </c>
      <c r="C11" s="241"/>
      <c r="D11" s="241"/>
      <c r="E11" s="242"/>
      <c r="F11" s="240" t="str">
        <f>IF(F9="","",IF(LOOKUP(F9,$Y$3:$Y$21,$AB$3:$AB$21)="","---",LOOKUP(F9,$Y$3:$Y$21,$AB$3:$AB$21)))</f>
        <v>Santos Susana</v>
      </c>
      <c r="G11" s="241"/>
      <c r="H11" s="241"/>
      <c r="I11" s="242"/>
      <c r="J11" s="276" t="str">
        <f>IF(J9="","",IF(LOOKUP(J9,$Y$3:$Y$21,$AB$3:$AB$21)="","---",LOOKUP(J9,$Y$3:$Y$21,$AB$3:$AB$21)))</f>
        <v>Millauro Andrea</v>
      </c>
      <c r="K11" s="277"/>
      <c r="L11" s="240" t="str">
        <f>IF(L9="","",IF(LOOKUP(L9,$Y$3:$Y$21,$AB$3:$AB$21)="","---",LOOKUP(L9,$Y$3:$Y$21,$AB$3:$AB$21)))</f>
        <v>Lafont Lucas</v>
      </c>
      <c r="M11" s="241"/>
      <c r="N11" s="241"/>
      <c r="O11" s="242"/>
      <c r="P11" s="240" t="str">
        <f>IF(P9="","",IF(LOOKUP(P9,$Y$3:$Y$21,$AB$3:$AB$21)="","---",LOOKUP(P9,$Y$3:$Y$21,$AB$3:$AB$21)))</f>
        <v>Vilan Ester</v>
      </c>
      <c r="Q11" s="263"/>
      <c r="R11" s="174" t="str">
        <f>IF(R9="","",IF(LOOKUP(R9,$Y$3:$Y$21,$AB$3:$AB$21)="","---",LOOKUP(R9,$Y$3:$Y$21,$AB$3:$AB$21)))</f>
        <v/>
      </c>
      <c r="S11" s="175"/>
      <c r="T11" s="274" t="str">
        <f>IF(T9="","",IF(LOOKUP(T9,$Y$3:$Y$21,$AB$3:$AB$21)="","---",LOOKUP(T9,$Y$3:$Y$21,$AB$3:$AB$21)))</f>
        <v>Bianchi Paola</v>
      </c>
      <c r="U11" s="241"/>
      <c r="V11" s="241"/>
      <c r="W11" s="242"/>
      <c r="Y11" s="25">
        <v>9</v>
      </c>
      <c r="Z11" s="99" t="s">
        <v>468</v>
      </c>
      <c r="AA11" s="34" t="s">
        <v>120</v>
      </c>
      <c r="AB11" s="103" t="s">
        <v>120</v>
      </c>
      <c r="AC11" s="22"/>
    </row>
    <row r="12" spans="1:31" ht="48" customHeight="1">
      <c r="A12" s="28">
        <v>1900</v>
      </c>
      <c r="B12" s="105">
        <v>1</v>
      </c>
      <c r="C12" s="243" t="str">
        <f>IF(B12="","",LOOKUP(B12,$Y$3:$Y$21,$Z$3:$Z$21))</f>
        <v>Problemas Filo. de la Educ.</v>
      </c>
      <c r="D12" s="244"/>
      <c r="E12" s="245"/>
      <c r="F12" s="105">
        <v>3</v>
      </c>
      <c r="G12" s="243" t="str">
        <f>IF(F12="","",LOOKUP(F12,$Y$3:$Y$21,$Z$3:$Z$21))</f>
        <v>Química del Carbono</v>
      </c>
      <c r="H12" s="244"/>
      <c r="I12" s="245"/>
      <c r="J12" s="171">
        <v>12</v>
      </c>
      <c r="K12" s="172" t="str">
        <f>IF(J12="","",LOOKUP(J12,$Y$3:$Y$21,$Z$3:$Z$21))</f>
        <v>UCO: Exp. Cult de C y T (****)</v>
      </c>
      <c r="L12" s="105">
        <v>5</v>
      </c>
      <c r="M12" s="243" t="str">
        <f>IF(L12="","",LOOKUP(L12,$Y$3:$Y$21,$Z$3:$Z$21))</f>
        <v>Química Inorgánica</v>
      </c>
      <c r="N12" s="244"/>
      <c r="O12" s="245"/>
      <c r="P12" s="105">
        <v>7</v>
      </c>
      <c r="Q12" s="107" t="str">
        <f>IF(P12="","",LOOKUP(P12,$Y$3:$Y$21,$Z$3:$Z$21))</f>
        <v>Tray. Educ. de jóv. y adultos ***</v>
      </c>
      <c r="R12" s="171"/>
      <c r="S12" s="172" t="str">
        <f>IF(R12="","",LOOKUP(R12,$Y$3:$Y$21,$Z$3:$Z$21))</f>
        <v/>
      </c>
      <c r="T12" s="107">
        <v>8</v>
      </c>
      <c r="U12" s="106" t="str">
        <f>IF(T12="","",LOOKUP(T12,$Y$3:$Y$21,$Z$3:$Z$21))</f>
        <v>Act Expe de CyT Esc II</v>
      </c>
      <c r="V12" s="105">
        <v>11</v>
      </c>
      <c r="W12" s="106" t="str">
        <f>IF(V12="","",LOOKUP(V12,$Y$3:$Y$21,$Z$3:$Z$21))</f>
        <v>Quimica ambiente y sociedad</v>
      </c>
      <c r="Y12" s="25">
        <v>10</v>
      </c>
      <c r="Z12" s="34" t="s">
        <v>221</v>
      </c>
      <c r="AA12" s="143" t="s">
        <v>97</v>
      </c>
      <c r="AB12" s="109" t="s">
        <v>27</v>
      </c>
      <c r="AC12" s="22"/>
    </row>
    <row r="13" spans="1:31" ht="22.5" customHeight="1" thickBot="1">
      <c r="A13" s="28"/>
      <c r="B13" s="260" t="str">
        <f>IF(B12="","",LOOKUP(B12,$Y$3:$Y$21,$AA$3:$AA$21))</f>
        <v>Almeyra Cecilia</v>
      </c>
      <c r="C13" s="261"/>
      <c r="D13" s="261"/>
      <c r="E13" s="262"/>
      <c r="F13" s="260" t="str">
        <f>IF(F12="","",LOOKUP(F12,$Y$3:$Y$21,$AA$3:$AA$21))</f>
        <v>Santos Susana</v>
      </c>
      <c r="G13" s="261"/>
      <c r="H13" s="261"/>
      <c r="I13" s="262"/>
      <c r="J13" s="278" t="str">
        <f>IF(J12="","",LOOKUP(J12,$Y$3:$Y$21,$AA$3:$AA$21))</f>
        <v>Millauro Andrea</v>
      </c>
      <c r="K13" s="279"/>
      <c r="L13" s="260" t="str">
        <f>IF(L12="","",LOOKUP(L12,$Y$3:$Y$21,$AA$3:$AA$21))</f>
        <v>Zabala Oscar</v>
      </c>
      <c r="M13" s="261"/>
      <c r="N13" s="261"/>
      <c r="O13" s="262"/>
      <c r="P13" s="260" t="str">
        <f>IF(P12="","",LOOKUP(P12,$Y$3:$Y$21,$AA$3:$AA$21))</f>
        <v>Vilan Ester</v>
      </c>
      <c r="Q13" s="271"/>
      <c r="R13" s="176" t="str">
        <f>IF(R12="","",LOOKUP(R12,$Y$3:$Y$21,$AA$3:$AA$21))</f>
        <v/>
      </c>
      <c r="S13" s="177"/>
      <c r="T13" s="263" t="str">
        <f>IF(T12="","",LOOKUP(T12,$Y$3:$Y$21,$AA$3:$AA$21))</f>
        <v>Bianchi Paola</v>
      </c>
      <c r="U13" s="275"/>
      <c r="V13" s="240" t="str">
        <f>IF(V12="","",LOOKUP(V12,$Y$3:$Y$21,$AA$3:$AA$21))</f>
        <v>Terrizano Juana</v>
      </c>
      <c r="W13" s="275"/>
      <c r="Y13" s="32">
        <v>11</v>
      </c>
      <c r="Z13" s="3" t="s">
        <v>222</v>
      </c>
      <c r="AA13" s="109" t="s">
        <v>459</v>
      </c>
      <c r="AB13" s="109" t="s">
        <v>459</v>
      </c>
      <c r="AC13" s="22"/>
    </row>
    <row r="14" spans="1:31" ht="15" customHeight="1" thickBot="1">
      <c r="A14" s="28">
        <v>2000</v>
      </c>
      <c r="B14" s="240" t="str">
        <f>IF(B12="","",IF(LOOKUP(B12,$Y$3:$Y$21,$AB$3:$AB$21)="","---",LOOKUP(B12,$Y$3:$Y$21,$AB$3:$AB$21)))</f>
        <v>Almeyra Cecilia</v>
      </c>
      <c r="C14" s="241"/>
      <c r="D14" s="241"/>
      <c r="E14" s="242"/>
      <c r="F14" s="240" t="str">
        <f>IF(F12="","",IF(LOOKUP(F12,$Y$3:$Y$21,$AB$3:$AB$21)="","---",LOOKUP(F12,$Y$3:$Y$21,$AB$3:$AB$21)))</f>
        <v>Santos Susana</v>
      </c>
      <c r="G14" s="241"/>
      <c r="H14" s="241"/>
      <c r="I14" s="242"/>
      <c r="J14" s="276" t="str">
        <f>IF(J12="","",IF(LOOKUP(J12,$Y$3:$Y$21,$AB$3:$AB$21)="","---",LOOKUP(J12,$Y$3:$Y$21,$AB$3:$AB$21)))</f>
        <v>Millauro Andrea</v>
      </c>
      <c r="K14" s="277"/>
      <c r="L14" s="240" t="str">
        <f>IF(L12="","",IF(LOOKUP(L12,$Y$3:$Y$21,$AB$3:$AB$21)="","---",LOOKUP(L12,$Y$3:$Y$21,$AB$3:$AB$21)))</f>
        <v>Zabala Oscar</v>
      </c>
      <c r="M14" s="241"/>
      <c r="N14" s="241"/>
      <c r="O14" s="242"/>
      <c r="P14" s="240" t="str">
        <f>IF(P12="","",IF(LOOKUP(P12,$Y$3:$Y$21,$AB$3:$AB$21)="","---",LOOKUP(P12,$Y$3:$Y$21,$AB$3:$AB$21)))</f>
        <v>Vilan Ester</v>
      </c>
      <c r="Q14" s="263"/>
      <c r="R14" s="283" t="str">
        <f>IF(R12="","",IF(LOOKUP(R12,$Y$3:$Y$21,$AB$3:$AB$21)="","---",LOOKUP(R12,$Y$3:$Y$21,$AB$3:$AB$21)))</f>
        <v/>
      </c>
      <c r="S14" s="284"/>
      <c r="T14" s="274" t="str">
        <f>IF(T12="","",IF(LOOKUP(T12,$Y$3:$Y$21,$AB$3:$AB$21)="","---",LOOKUP(T12,$Y$3:$Y$21,$AB$3:$AB$21)))</f>
        <v>Bianchi Paola</v>
      </c>
      <c r="U14" s="241"/>
      <c r="V14" s="241"/>
      <c r="W14" s="242"/>
      <c r="Y14" s="25">
        <v>12</v>
      </c>
      <c r="Z14" s="99" t="s">
        <v>460</v>
      </c>
      <c r="AA14" s="144" t="s">
        <v>125</v>
      </c>
      <c r="AB14" s="145" t="s">
        <v>125</v>
      </c>
      <c r="AC14" s="135"/>
      <c r="AD14" s="135"/>
      <c r="AE14" s="142"/>
    </row>
    <row r="15" spans="1:31" ht="26.25" customHeight="1">
      <c r="A15" s="28">
        <v>2010</v>
      </c>
      <c r="B15" s="105">
        <v>3</v>
      </c>
      <c r="C15" s="243" t="str">
        <f>IF(B15="","",LOOKUP(B15,$Y$3:$Y$21,$Z$3:$Z$21))</f>
        <v>Química del Carbono</v>
      </c>
      <c r="D15" s="244"/>
      <c r="E15" s="245"/>
      <c r="F15" s="105">
        <v>2</v>
      </c>
      <c r="G15" s="243" t="str">
        <f>IF(F15="","",LOOKUP(F15,$Y$3:$Y$21,$Z$3:$Z$21))</f>
        <v>Política Educativa argentina</v>
      </c>
      <c r="H15" s="244"/>
      <c r="I15" s="245"/>
      <c r="J15" s="105">
        <v>13</v>
      </c>
      <c r="K15" s="166" t="str">
        <f>IF(J15="","",LOOKUP(J15,$Y$3:$Y$21,$Z$3:$Z$21))</f>
        <v>UCO: Investigación educativa</v>
      </c>
      <c r="L15" s="105">
        <v>5</v>
      </c>
      <c r="M15" s="243" t="str">
        <f>IF(L15="","",LOOKUP(L15,$Y$3:$Y$21,$Z$3:$Z$21))</f>
        <v>Química Inorgánica</v>
      </c>
      <c r="N15" s="272"/>
      <c r="O15" s="273"/>
      <c r="P15" s="105">
        <v>9</v>
      </c>
      <c r="Q15" s="243" t="str">
        <f>IF(P15="","",LOOKUP(P15,$Y$3:$Y$21,$Z$3:$Z$21))</f>
        <v>UCO : Prod. Mat. De enseñanza</v>
      </c>
      <c r="R15" s="270"/>
      <c r="S15" s="262"/>
      <c r="T15" s="105">
        <v>4</v>
      </c>
      <c r="U15" s="243" t="str">
        <f>IF(T15="","",LOOKUP(T15,$Y$3:$Y$21,$Z$3:$Z$21))</f>
        <v>Físico-Química I</v>
      </c>
      <c r="V15" s="244"/>
      <c r="W15" s="245"/>
      <c r="Y15" s="25">
        <v>13</v>
      </c>
      <c r="Z15" s="158" t="s">
        <v>484</v>
      </c>
      <c r="AA15" s="47" t="s">
        <v>120</v>
      </c>
      <c r="AB15" s="103" t="s">
        <v>120</v>
      </c>
      <c r="AC15" s="22"/>
    </row>
    <row r="16" spans="1:31" ht="15" customHeight="1">
      <c r="A16" s="37"/>
      <c r="B16" s="260" t="str">
        <f>IF(B15="","",LOOKUP(B15,$Y$3:$Y$21,$AA$3:$AA$21))</f>
        <v>Santos Susana</v>
      </c>
      <c r="C16" s="261"/>
      <c r="D16" s="261"/>
      <c r="E16" s="262"/>
      <c r="F16" s="260" t="str">
        <f>IF(F15="","",LOOKUP(F15,$Y$3:$Y$21,$AA$3:$AA$21))</f>
        <v>Espinos Cecilia</v>
      </c>
      <c r="G16" s="261"/>
      <c r="H16" s="261"/>
      <c r="I16" s="262"/>
      <c r="J16" s="260" t="str">
        <f>IF(J15="","",LOOKUP(J15,$Y$3:$Y$21,$AA$3:$AA$21))</f>
        <v>Ponti Marcelo</v>
      </c>
      <c r="K16" s="268"/>
      <c r="L16" s="260" t="str">
        <f>IF(L15="","",LOOKUP(L15,$Y$3:$Y$21,$AA$3:$AA$21))</f>
        <v>Zabala Oscar</v>
      </c>
      <c r="M16" s="261"/>
      <c r="N16" s="261"/>
      <c r="O16" s="262"/>
      <c r="P16" s="260" t="str">
        <f>IF(P15="","",LOOKUP(P15,$Y$3:$Y$21,$AA$3:$AA$21))</f>
        <v>Ponti Marcelo</v>
      </c>
      <c r="Q16" s="261"/>
      <c r="R16" s="261"/>
      <c r="S16" s="262"/>
      <c r="T16" s="260" t="str">
        <f>IF(T15="","",LOOKUP(T15,$Y$3:$Y$21,$AA$3:$AA$21))</f>
        <v>Falabella Alejandra</v>
      </c>
      <c r="U16" s="261"/>
      <c r="V16" s="261"/>
      <c r="W16" s="262"/>
      <c r="Y16" s="25"/>
      <c r="Z16" s="45"/>
      <c r="AA16" s="44"/>
      <c r="AB16" s="34"/>
      <c r="AC16" s="22"/>
    </row>
    <row r="17" spans="1:29" ht="15" customHeight="1" thickBot="1">
      <c r="A17" s="28">
        <v>2110</v>
      </c>
      <c r="B17" s="240" t="str">
        <f>IF(B15="","",IF(LOOKUP(B15,$Y$3:$Y$21,$AB$3:$AB$21)="","---",LOOKUP(B15,$Y$3:$Y$21,$AB$3:$AB$21)))</f>
        <v>Santos Susana</v>
      </c>
      <c r="C17" s="241"/>
      <c r="D17" s="241"/>
      <c r="E17" s="242"/>
      <c r="F17" s="240" t="str">
        <f>IF(F15="","",IF(LOOKUP(F15,$Y$3:$Y$21,$AB$3:$AB$21)="","---",LOOKUP(F15,$Y$3:$Y$21,$AB$3:$AB$21)))</f>
        <v>Espinos Cecilia</v>
      </c>
      <c r="G17" s="241"/>
      <c r="H17" s="241"/>
      <c r="I17" s="242"/>
      <c r="J17" s="260" t="str">
        <f>J16</f>
        <v>Ponti Marcelo</v>
      </c>
      <c r="K17" s="268"/>
      <c r="L17" s="240" t="str">
        <f>IF(L15="","",IF(LOOKUP(L15,$Y$3:$Y$21,$AB$3:$AB$21)="","---",LOOKUP(L15,$Y$3:$Y$21,$AB$3:$AB$21)))</f>
        <v>Zabala Oscar</v>
      </c>
      <c r="M17" s="241"/>
      <c r="N17" s="241"/>
      <c r="O17" s="242"/>
      <c r="P17" s="240" t="str">
        <f>IF(P15="","",IF(LOOKUP(P15,$Y$3:$Y$21,$AB$3:$AB$21)="","---",LOOKUP(P15,$Y$3:$Y$21,$AB$3:$AB$21)))</f>
        <v>Ponti Marcelo</v>
      </c>
      <c r="Q17" s="241"/>
      <c r="R17" s="241"/>
      <c r="S17" s="242"/>
      <c r="T17" s="240" t="str">
        <f>IF(T15="","",IF(LOOKUP(T15,$Y$3:$Y$21,$AB$3:$AB$21)="","---",LOOKUP(T15,$Y$3:$Y$21,$AB$3:$AB$21)))</f>
        <v>Falabella Alejandra</v>
      </c>
      <c r="U17" s="241"/>
      <c r="V17" s="241"/>
      <c r="W17" s="242"/>
      <c r="Y17" s="25"/>
      <c r="Z17" s="35"/>
      <c r="AA17" s="34"/>
      <c r="AB17" s="34"/>
      <c r="AC17" s="22"/>
    </row>
    <row r="18" spans="1:29" ht="24.75" customHeight="1">
      <c r="A18" s="28">
        <v>2110</v>
      </c>
      <c r="B18" s="105">
        <v>3</v>
      </c>
      <c r="C18" s="243" t="str">
        <f>IF(B18="","",LOOKUP(B18,$Y$3:$Y$21,$Z$3:$Z$21))</f>
        <v>Química del Carbono</v>
      </c>
      <c r="D18" s="244"/>
      <c r="E18" s="245"/>
      <c r="F18" s="105">
        <v>2</v>
      </c>
      <c r="G18" s="243" t="str">
        <f>IF(F18="","",LOOKUP(F18,$Y$3:$Y$21,$Z$3:$Z$21))</f>
        <v>Política Educativa argentina</v>
      </c>
      <c r="H18" s="244"/>
      <c r="I18" s="245"/>
      <c r="J18" s="105">
        <v>13</v>
      </c>
      <c r="K18" s="173" t="str">
        <f>IF(J18="","",LOOKUP(J18,$Y$3:$Y$21,$Z$3:$Z$21))</f>
        <v>UCO: Investigación educativa</v>
      </c>
      <c r="L18" s="105">
        <v>5</v>
      </c>
      <c r="M18" s="243" t="str">
        <f>IF(L18="","",LOOKUP(L18,$Y$3:$Y$21,$Z$3:$Z$21))</f>
        <v>Química Inorgánica</v>
      </c>
      <c r="N18" s="244"/>
      <c r="O18" s="245"/>
      <c r="P18" s="105">
        <v>9</v>
      </c>
      <c r="Q18" s="243" t="str">
        <f>IF(P18="","",LOOKUP(P18,$Y$3:$Y$21,$Z$3:$Z$21))</f>
        <v>UCO : Prod. Mat. De enseñanza</v>
      </c>
      <c r="R18" s="244"/>
      <c r="S18" s="245"/>
      <c r="T18" s="105">
        <v>4</v>
      </c>
      <c r="U18" s="243" t="str">
        <f>IF(T18="","",LOOKUP(T18,$Y$3:$Y$21,$Z$3:$Z$21))</f>
        <v>Físico-Química I</v>
      </c>
      <c r="V18" s="244"/>
      <c r="W18" s="245"/>
      <c r="Y18" s="25"/>
      <c r="Z18" s="35"/>
      <c r="AA18" s="34"/>
      <c r="AB18" s="34"/>
      <c r="AC18" s="22"/>
    </row>
    <row r="19" spans="1:29" ht="15" customHeight="1">
      <c r="A19" s="37"/>
      <c r="B19" s="260" t="str">
        <f>IF(B18="","",LOOKUP(B18,$Y$3:$Y$21,$AA$3:$AA$21))</f>
        <v>Santos Susana</v>
      </c>
      <c r="C19" s="261"/>
      <c r="D19" s="261"/>
      <c r="E19" s="262"/>
      <c r="F19" s="260" t="str">
        <f>IF(F18="","",LOOKUP(F18,$Y$3:$Y$21,$AA$3:$AA$21))</f>
        <v>Espinos Cecilia</v>
      </c>
      <c r="G19" s="261"/>
      <c r="H19" s="261"/>
      <c r="I19" s="262"/>
      <c r="J19" s="260" t="str">
        <f>IF(J18="","",LOOKUP(J18,$Y$3:$Y$21,$AA$3:$AA$21))</f>
        <v>Ponti Marcelo</v>
      </c>
      <c r="K19" s="268"/>
      <c r="L19" s="260" t="str">
        <f>IF(L18="","",LOOKUP(L18,$Y$3:$Y$21,$AA$3:$AA$21))</f>
        <v>Zabala Oscar</v>
      </c>
      <c r="M19" s="261"/>
      <c r="N19" s="261"/>
      <c r="O19" s="262"/>
      <c r="P19" s="260" t="str">
        <f>IF(P18="","",LOOKUP(P18,$Y$3:$Y$21,$AA$3:$AA$21))</f>
        <v>Ponti Marcelo</v>
      </c>
      <c r="Q19" s="261"/>
      <c r="R19" s="261"/>
      <c r="S19" s="262"/>
      <c r="T19" s="260" t="str">
        <f>IF(T18="","",LOOKUP(T18,$Y$3:$Y$21,$AA$3:$AA$21))</f>
        <v>Falabella Alejandra</v>
      </c>
      <c r="U19" s="261"/>
      <c r="V19" s="261"/>
      <c r="W19" s="262"/>
      <c r="Y19" s="25"/>
      <c r="Z19" s="46"/>
      <c r="AA19" s="47"/>
      <c r="AB19" s="47"/>
      <c r="AC19" s="22"/>
    </row>
    <row r="20" spans="1:29" ht="15" customHeight="1" thickBot="1">
      <c r="A20" s="28">
        <v>2210</v>
      </c>
      <c r="B20" s="240" t="str">
        <f>IF(B18="","",IF(LOOKUP(B18,$Y$3:$Y$21,$AB$3:$AB$21)="","---",LOOKUP(B18,$Y$3:$Y$21,$AB$3:$AB$21)))</f>
        <v>Santos Susana</v>
      </c>
      <c r="C20" s="241"/>
      <c r="D20" s="241"/>
      <c r="E20" s="242"/>
      <c r="F20" s="240" t="str">
        <f>IF(F18="","",IF(LOOKUP(F18,$Y$3:$Y$21,$AB$3:$AB$21)="","---",LOOKUP(F18,$Y$3:$Y$21,$AB$3:$AB$21)))</f>
        <v>Espinos Cecilia</v>
      </c>
      <c r="G20" s="241"/>
      <c r="H20" s="241"/>
      <c r="I20" s="242"/>
      <c r="J20" s="265" t="str">
        <f>J19</f>
        <v>Ponti Marcelo</v>
      </c>
      <c r="K20" s="269"/>
      <c r="L20" s="240" t="str">
        <f>IF(L18="","",IF(LOOKUP(L18,$Y$3:$Y$21,$AB$3:$AB$21)="","---",LOOKUP(L18,$Y$3:$Y$21,$AB$3:$AB$21)))</f>
        <v>Zabala Oscar</v>
      </c>
      <c r="M20" s="263"/>
      <c r="N20" s="263"/>
      <c r="O20" s="264"/>
      <c r="P20" s="240" t="str">
        <f>IF(P18="","",IF(LOOKUP(P18,$Y$3:$Y$21,$AB$3:$AB$21)="","---",LOOKUP(P18,$Y$3:$Y$21,$AB$3:$AB$21)))</f>
        <v>Ponti Marcelo</v>
      </c>
      <c r="Q20" s="241"/>
      <c r="R20" s="241"/>
      <c r="S20" s="242"/>
      <c r="T20" s="265" t="s">
        <v>98</v>
      </c>
      <c r="U20" s="266"/>
      <c r="V20" s="266"/>
      <c r="W20" s="267"/>
      <c r="Y20" s="25"/>
      <c r="Z20" s="46"/>
      <c r="AA20" s="47"/>
      <c r="AB20" s="47"/>
      <c r="AC20" s="22"/>
    </row>
    <row r="21" spans="1:29" ht="15" customHeight="1">
      <c r="B21" s="3" t="s">
        <v>223</v>
      </c>
      <c r="C21" s="3"/>
      <c r="D21" s="48"/>
      <c r="E21" s="49"/>
      <c r="F21" s="49"/>
      <c r="G21" s="49"/>
      <c r="H21" s="49"/>
      <c r="I21" s="49"/>
      <c r="J21" s="49"/>
      <c r="K21" s="49"/>
      <c r="L21" s="49"/>
      <c r="M21" s="49"/>
      <c r="N21" s="49"/>
      <c r="O21" s="49"/>
      <c r="P21" s="49"/>
      <c r="Q21" s="49"/>
      <c r="R21" s="49"/>
      <c r="S21" s="50"/>
      <c r="T21" s="50"/>
      <c r="U21" s="50"/>
      <c r="V21" s="50"/>
      <c r="W21" s="50"/>
      <c r="Y21" s="25"/>
      <c r="Z21" s="46"/>
      <c r="AA21" s="47"/>
      <c r="AB21" s="47"/>
      <c r="AC21" s="22"/>
    </row>
    <row r="22" spans="1:29" ht="12.75" customHeight="1">
      <c r="B22" s="3" t="s">
        <v>224</v>
      </c>
    </row>
    <row r="23" spans="1:29" ht="12.75" customHeight="1">
      <c r="B23" s="110" t="s">
        <v>496</v>
      </c>
    </row>
    <row r="24" spans="1:29" ht="12.75" customHeight="1">
      <c r="B24" s="110" t="s">
        <v>490</v>
      </c>
    </row>
    <row r="25" spans="1:29" ht="12.75" customHeight="1"/>
    <row r="26" spans="1:29" ht="12.75" customHeight="1"/>
    <row r="27" spans="1:29" ht="12.75" customHeight="1"/>
    <row r="28" spans="1:29" ht="12.75" customHeight="1"/>
    <row r="29" spans="1:29" ht="12.75" customHeight="1"/>
    <row r="30" spans="1:29" ht="12.75" customHeight="1"/>
    <row r="31" spans="1:29" ht="12.75" customHeight="1"/>
    <row r="32" spans="1:29"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row r="186" ht="12.75"/>
    <row r="187" ht="12.75"/>
    <row r="188" ht="12.75"/>
    <row r="189" ht="12.75"/>
    <row r="190" ht="12.75"/>
    <row r="191" ht="12.75"/>
    <row r="192" ht="12.75"/>
    <row r="193" ht="12.75"/>
    <row r="194" ht="12.75"/>
    <row r="195" ht="12.75"/>
    <row r="196" ht="12.75"/>
    <row r="197" ht="12.75"/>
    <row r="198" ht="12.75"/>
    <row r="199" ht="12.75"/>
    <row r="200" ht="12.75"/>
    <row r="201" ht="12.75"/>
    <row r="202" ht="12.75"/>
    <row r="203" ht="12.75"/>
    <row r="204" ht="12.75"/>
    <row r="205" ht="12.75"/>
    <row r="206" ht="12.75"/>
    <row r="207" ht="12.75"/>
    <row r="208" ht="12.75"/>
    <row r="209" ht="12.75"/>
    <row r="210" ht="12.75"/>
    <row r="211" ht="12.75"/>
    <row r="212" ht="12.75"/>
    <row r="213" ht="12.75"/>
    <row r="214" ht="12.75"/>
    <row r="215" ht="12.75"/>
    <row r="216" ht="12.75"/>
    <row r="217" ht="12.75"/>
    <row r="218" ht="12.75"/>
    <row r="219" ht="12.75"/>
    <row r="220" ht="12.75"/>
    <row r="221" ht="12.75"/>
    <row r="222" ht="12.75"/>
    <row r="223" ht="12.75"/>
    <row r="224" ht="12.75"/>
    <row r="225" ht="12.75"/>
    <row r="226" ht="12.75"/>
    <row r="227" ht="12.75"/>
    <row r="228" ht="12.75"/>
    <row r="229" ht="12.75"/>
    <row r="230" ht="12.75"/>
    <row r="231" ht="12.75"/>
    <row r="232" ht="12.75"/>
    <row r="233" ht="12.75"/>
    <row r="234" ht="12.75"/>
    <row r="235" ht="12.75"/>
    <row r="236" ht="12.75"/>
    <row r="237" ht="12.75"/>
    <row r="238" ht="12.75"/>
    <row r="239" ht="12.75"/>
    <row r="240" ht="12.75"/>
    <row r="241" ht="12.75"/>
    <row r="242" ht="12.75"/>
    <row r="243" ht="12.75"/>
    <row r="244" ht="12.75"/>
    <row r="245" ht="12.75"/>
    <row r="246" ht="12.75"/>
    <row r="247" ht="12.75"/>
    <row r="248" ht="12.75"/>
    <row r="249" ht="12.75"/>
    <row r="250" ht="12.75"/>
    <row r="251" ht="12.75"/>
    <row r="252" ht="12.75"/>
    <row r="253" ht="12.75"/>
    <row r="254" ht="12.75"/>
    <row r="255" ht="12.75"/>
    <row r="256" ht="12.75"/>
    <row r="257" ht="12.75"/>
    <row r="258" ht="12.75"/>
    <row r="259" ht="12.75"/>
    <row r="260" ht="12.75"/>
    <row r="261" ht="12.75"/>
    <row r="262" ht="12.75"/>
    <row r="263" ht="12.75"/>
    <row r="264" ht="12.75"/>
    <row r="265" ht="12.75"/>
    <row r="266" ht="12.75"/>
    <row r="267" ht="12.75"/>
    <row r="268" ht="12.75"/>
    <row r="269" ht="12.75"/>
    <row r="270" ht="12.75"/>
    <row r="271" ht="12.75"/>
    <row r="272" ht="12.75"/>
    <row r="273" ht="12.75"/>
    <row r="274" ht="12.75"/>
    <row r="275" ht="12.75"/>
    <row r="276" ht="12.75"/>
    <row r="277" ht="12.75"/>
    <row r="278" ht="12.75"/>
    <row r="279" ht="12.75"/>
    <row r="280" ht="12.75"/>
    <row r="281" ht="12.75"/>
    <row r="282" ht="12.75"/>
    <row r="283" ht="12.75"/>
    <row r="284" ht="12.75"/>
    <row r="285" ht="12.75"/>
    <row r="286" ht="12.75"/>
    <row r="287" ht="12.75"/>
    <row r="288" ht="12.75"/>
    <row r="289" ht="12.75"/>
    <row r="290" ht="12.75"/>
    <row r="291" ht="12.75"/>
    <row r="292" ht="12.75"/>
    <row r="293" ht="12.75"/>
    <row r="294" ht="12.75"/>
    <row r="295" ht="12.75"/>
    <row r="296" ht="12.75"/>
    <row r="297" ht="12.75"/>
    <row r="298" ht="12.75"/>
    <row r="299" ht="12.75"/>
    <row r="300" ht="12.75"/>
    <row r="301" ht="12.75"/>
    <row r="302" ht="12.75"/>
    <row r="303" ht="12.75"/>
    <row r="304" ht="12.75"/>
    <row r="305" ht="12.75"/>
    <row r="306" ht="12.75"/>
    <row r="307" ht="12.75"/>
    <row r="308" ht="12.75"/>
    <row r="309" ht="12.75"/>
    <row r="310" ht="12.75"/>
    <row r="311" ht="12.75"/>
    <row r="312" ht="12.75"/>
    <row r="313" ht="12.75"/>
    <row r="314" ht="12.75"/>
    <row r="315" ht="12.75"/>
    <row r="316" ht="12.75"/>
    <row r="317" ht="12.75"/>
    <row r="318" ht="12.75"/>
    <row r="319" ht="12.75"/>
    <row r="320" ht="12.75"/>
    <row r="321" ht="12.75"/>
    <row r="322" ht="12.75"/>
    <row r="323" ht="12.75"/>
    <row r="324" ht="12.75"/>
    <row r="325" ht="12.75"/>
    <row r="326" ht="12.75"/>
    <row r="327" ht="12.75"/>
    <row r="328" ht="12.75"/>
    <row r="329" ht="12.75"/>
    <row r="330" ht="12.75"/>
    <row r="331" ht="12.75"/>
    <row r="332" ht="12.75"/>
    <row r="333" ht="12.75"/>
    <row r="334" ht="12.75"/>
    <row r="335" ht="12.75"/>
    <row r="336" ht="12.75"/>
    <row r="337" ht="12.75"/>
    <row r="338" ht="12.75"/>
    <row r="339" ht="12.75"/>
    <row r="340" ht="12.75"/>
    <row r="341" ht="12.75"/>
    <row r="342" ht="12.75"/>
    <row r="343" ht="12.75"/>
    <row r="344" ht="12.75"/>
    <row r="345" ht="12.75"/>
    <row r="346" ht="12.75"/>
    <row r="347" ht="12.75"/>
    <row r="348" ht="12.75"/>
    <row r="349" ht="12.75"/>
    <row r="350" ht="12.75"/>
    <row r="351" ht="12.75"/>
    <row r="352" ht="12.75"/>
    <row r="353" ht="12.75"/>
    <row r="354" ht="12.75"/>
    <row r="355" ht="12.75"/>
    <row r="356" ht="12.75"/>
    <row r="357" ht="12.75"/>
    <row r="358" ht="12.75"/>
    <row r="359" ht="12.75"/>
    <row r="360" ht="12.75"/>
    <row r="361" ht="12.75"/>
    <row r="362" ht="12.75"/>
    <row r="363" ht="12.75"/>
    <row r="364" ht="12.75"/>
    <row r="365" ht="12.75"/>
    <row r="366" ht="12.75"/>
    <row r="367" ht="12.75"/>
    <row r="368" ht="12.75"/>
    <row r="369" ht="12.75"/>
    <row r="370" ht="12.75"/>
    <row r="371" ht="12.75"/>
    <row r="372" ht="12.75"/>
    <row r="373" ht="12.75"/>
    <row r="374" ht="12.75"/>
    <row r="375" ht="12.75"/>
    <row r="376" ht="12.75"/>
    <row r="377" ht="12.75"/>
    <row r="378" ht="12.75"/>
    <row r="379" ht="12.75"/>
    <row r="380" ht="12.75"/>
    <row r="381" ht="12.75"/>
    <row r="382" ht="12.75"/>
    <row r="383" ht="12.75"/>
    <row r="384" ht="12.75"/>
    <row r="385" ht="12.75"/>
    <row r="386" ht="12.75"/>
    <row r="387" ht="12.75"/>
    <row r="388" ht="12.75"/>
    <row r="389" ht="12.75"/>
    <row r="390" ht="12.75"/>
    <row r="391" ht="12.75"/>
    <row r="392" ht="12.75"/>
    <row r="393" ht="12.75"/>
    <row r="394" ht="12.75"/>
    <row r="395" ht="12.75"/>
    <row r="396" ht="12.75"/>
    <row r="397" ht="12.75"/>
    <row r="398" ht="12.75"/>
    <row r="399" ht="12.75"/>
    <row r="400" ht="12.75"/>
    <row r="401" ht="12.75"/>
    <row r="402" ht="12.75"/>
    <row r="403" ht="12.75"/>
    <row r="404" ht="12.75"/>
    <row r="405" ht="12.75"/>
    <row r="406" ht="12.75"/>
    <row r="407" ht="12.75"/>
    <row r="408" ht="12.75"/>
    <row r="409" ht="12.75"/>
    <row r="410" ht="12.75"/>
    <row r="411" ht="12.75"/>
    <row r="412" ht="12.75"/>
    <row r="413" ht="12.75"/>
    <row r="414" ht="12.75"/>
    <row r="415" ht="12.75"/>
    <row r="416" ht="12.75"/>
    <row r="417" ht="12.75"/>
    <row r="418" ht="12.75"/>
    <row r="419" ht="12.75"/>
    <row r="420" ht="12.75"/>
    <row r="421" ht="12.75"/>
    <row r="422" ht="12.75"/>
    <row r="423" ht="12.75"/>
    <row r="424" ht="12.75"/>
    <row r="425" ht="12.75"/>
    <row r="426" ht="12.75"/>
    <row r="427" ht="12.75"/>
    <row r="428" ht="12.75"/>
    <row r="429" ht="12.75"/>
    <row r="430" ht="12.75"/>
    <row r="431" ht="12.75"/>
    <row r="432" ht="12.75"/>
    <row r="433" ht="12.75"/>
    <row r="434" ht="12.75"/>
    <row r="435" ht="12.75"/>
    <row r="436" ht="12.75"/>
    <row r="437" ht="12.75"/>
    <row r="438" ht="12.75"/>
    <row r="439" ht="12.75"/>
    <row r="440" ht="12.75"/>
    <row r="441" ht="12.75"/>
    <row r="442" ht="12.75"/>
    <row r="443" ht="12.75"/>
    <row r="444" ht="12.75"/>
    <row r="445" ht="12.75"/>
    <row r="446" ht="12.75"/>
    <row r="447" ht="12.75"/>
    <row r="448" ht="12.75"/>
    <row r="449" ht="12.75"/>
    <row r="450" ht="12.75"/>
    <row r="451" ht="12.75"/>
    <row r="452" ht="12.75"/>
    <row r="453" ht="12.75"/>
    <row r="454" ht="12.75"/>
    <row r="455" ht="12.75"/>
    <row r="456" ht="12.75"/>
    <row r="457" ht="12.75"/>
    <row r="458" ht="12.75"/>
    <row r="459" ht="12.75"/>
    <row r="460" ht="12.75"/>
    <row r="461" ht="12.75"/>
    <row r="462" ht="12.75"/>
    <row r="463" ht="12.75"/>
    <row r="464" ht="12.75"/>
    <row r="465" ht="12.75"/>
    <row r="466" ht="12.75"/>
    <row r="467" ht="12.75"/>
    <row r="468" ht="12.75"/>
    <row r="469" ht="12.75"/>
    <row r="470" ht="12.75"/>
    <row r="471" ht="12.75"/>
    <row r="472" ht="12.75"/>
    <row r="473" ht="12.75"/>
    <row r="474" ht="12.75"/>
    <row r="475" ht="12.75"/>
    <row r="476" ht="12.75"/>
    <row r="477" ht="12.75"/>
    <row r="478" ht="12.75"/>
    <row r="479" ht="12.75"/>
    <row r="480" ht="12.75"/>
    <row r="481" ht="12.75"/>
    <row r="482" ht="12.75"/>
    <row r="483" ht="12.75"/>
    <row r="484" ht="12.75"/>
    <row r="485" ht="12.75"/>
    <row r="486" ht="12.75"/>
    <row r="487" ht="12.75"/>
    <row r="488" ht="12.75"/>
    <row r="489" ht="12.75"/>
    <row r="490" ht="12.75"/>
    <row r="491" ht="12.75"/>
    <row r="492" ht="12.75"/>
    <row r="493" ht="12.75"/>
    <row r="494" ht="12.75"/>
    <row r="495" ht="12.75"/>
    <row r="496" ht="12.75"/>
    <row r="497" ht="12.75"/>
    <row r="498" ht="12.75"/>
    <row r="499" ht="12.75"/>
    <row r="500" ht="12.75"/>
    <row r="501" ht="12.75"/>
    <row r="502" ht="12.75"/>
    <row r="503" ht="12.75"/>
    <row r="504" ht="12.75"/>
    <row r="505" ht="12.75"/>
    <row r="506" ht="12.75"/>
    <row r="507" ht="12.75"/>
    <row r="508" ht="12.75"/>
    <row r="509" ht="12.75"/>
    <row r="510" ht="12.75"/>
    <row r="511" ht="12.75"/>
    <row r="512" ht="12.75"/>
    <row r="513" ht="12.75"/>
    <row r="514" ht="12.75"/>
    <row r="515" ht="12.75"/>
    <row r="516" ht="12.75"/>
    <row r="517" ht="12.75"/>
    <row r="518" ht="12.75"/>
    <row r="519" ht="12.75"/>
    <row r="520" ht="12.75"/>
    <row r="521" ht="12.75"/>
    <row r="522" ht="12.75"/>
    <row r="523" ht="12.75"/>
    <row r="524" ht="12.75"/>
    <row r="525" ht="12.75"/>
    <row r="526" ht="12.75"/>
    <row r="527" ht="12.75"/>
    <row r="528" ht="12.75"/>
    <row r="529" ht="12.75"/>
    <row r="530" ht="12.75"/>
    <row r="531" ht="12.75"/>
    <row r="532" ht="12.75"/>
    <row r="533" ht="12.75"/>
    <row r="534" ht="12.75"/>
    <row r="535" ht="12.75"/>
    <row r="536" ht="12.75"/>
    <row r="537" ht="12.75"/>
    <row r="538" ht="12.75"/>
    <row r="539" ht="12.75"/>
    <row r="540" ht="12.75"/>
    <row r="541" ht="12.75"/>
    <row r="542" ht="12.75"/>
    <row r="543" ht="12.75"/>
    <row r="544" ht="12.75"/>
    <row r="545" ht="12.75"/>
    <row r="546" ht="12.75"/>
    <row r="547" ht="12.75"/>
    <row r="548" ht="12.75"/>
    <row r="549" ht="12.75"/>
    <row r="550" ht="12.75"/>
    <row r="551" ht="12.75"/>
    <row r="552" ht="12.75"/>
    <row r="553" ht="12.75"/>
    <row r="554" ht="12.75"/>
    <row r="555" ht="12.75"/>
    <row r="556" ht="12.75"/>
    <row r="557" ht="12.75"/>
    <row r="558" ht="12.75"/>
    <row r="559" ht="12.75"/>
    <row r="560" ht="12.75"/>
    <row r="561" ht="12.75"/>
    <row r="562" ht="12.75"/>
    <row r="563" ht="12.75"/>
    <row r="564" ht="12.75"/>
    <row r="565" ht="12.75"/>
    <row r="566" ht="12.75"/>
    <row r="567" ht="12.75"/>
    <row r="568" ht="12.75"/>
    <row r="569" ht="12.75"/>
    <row r="570" ht="12.75"/>
    <row r="571" ht="12.75"/>
    <row r="572" ht="12.75"/>
    <row r="573" ht="12.75"/>
    <row r="574" ht="12.75"/>
    <row r="575" ht="12.75"/>
    <row r="576" ht="12.75"/>
    <row r="577" ht="12.75"/>
    <row r="578" ht="12.75"/>
    <row r="579" ht="12.75"/>
    <row r="580" ht="12.75"/>
    <row r="581" ht="12.75"/>
    <row r="582" ht="12.75"/>
    <row r="583" ht="12.75"/>
    <row r="584" ht="12.75"/>
    <row r="585" ht="12.75"/>
    <row r="586" ht="12.75"/>
    <row r="587" ht="12.75"/>
    <row r="588" ht="12.75"/>
    <row r="589" ht="12.75"/>
    <row r="590" ht="12.75"/>
    <row r="591" ht="12.75"/>
    <row r="592" ht="12.75"/>
    <row r="593" ht="12.75"/>
    <row r="594" ht="12.75"/>
    <row r="595" ht="12.75"/>
    <row r="596" ht="12.75"/>
    <row r="597" ht="12.75"/>
    <row r="598" ht="12.75"/>
    <row r="599" ht="12.75"/>
    <row r="600" ht="12.75"/>
    <row r="601" ht="12.75"/>
    <row r="602" ht="12.75"/>
    <row r="603" ht="12.75"/>
    <row r="604" ht="12.75"/>
    <row r="605" ht="12.75"/>
    <row r="606" ht="12.75"/>
    <row r="607" ht="12.75"/>
    <row r="608" ht="12.75"/>
    <row r="609" ht="12.75"/>
    <row r="610" ht="12.75"/>
    <row r="611" ht="12.75"/>
    <row r="612" ht="12.75"/>
    <row r="613" ht="12.75"/>
    <row r="614" ht="12.75"/>
    <row r="615" ht="12.75"/>
    <row r="616" ht="12.75"/>
    <row r="617" ht="12.75"/>
    <row r="618" ht="12.75"/>
    <row r="619" ht="12.75"/>
    <row r="620" ht="12.75"/>
    <row r="621" ht="12.75"/>
    <row r="622" ht="12.75"/>
    <row r="623" ht="12.75"/>
    <row r="624" ht="12.75"/>
    <row r="625" ht="12.75"/>
    <row r="626" ht="12.75"/>
    <row r="627" ht="12.75"/>
    <row r="628" ht="12.75"/>
    <row r="629" ht="12.75"/>
    <row r="630" ht="12.75"/>
    <row r="631" ht="12.75"/>
    <row r="632" ht="12.75"/>
    <row r="633" ht="12.75"/>
    <row r="634" ht="12.75"/>
    <row r="635" ht="12.75"/>
    <row r="636" ht="12.75"/>
    <row r="637" ht="12.75"/>
    <row r="638" ht="12.75"/>
    <row r="639" ht="12.75"/>
    <row r="640" ht="12.75"/>
    <row r="641" ht="12.75"/>
    <row r="642" ht="12.75"/>
    <row r="643" ht="12.75"/>
    <row r="644" ht="12.75"/>
    <row r="645" ht="12.75"/>
    <row r="646" ht="12.75"/>
    <row r="647" ht="12.75"/>
    <row r="648" ht="12.75"/>
    <row r="649" ht="12.75"/>
    <row r="650" ht="12.75"/>
    <row r="651" ht="12.75"/>
    <row r="652" ht="12.75"/>
    <row r="653" ht="12.75"/>
    <row r="654" ht="12.75"/>
    <row r="655" ht="12.75"/>
    <row r="656" ht="12.75"/>
    <row r="657" ht="12.75"/>
    <row r="658" ht="12.75"/>
    <row r="659" ht="12.75"/>
    <row r="660" ht="12.75"/>
    <row r="661" ht="12.75"/>
    <row r="662" ht="12.75"/>
    <row r="663" ht="12.75"/>
    <row r="664" ht="12.75"/>
    <row r="665" ht="12.75"/>
    <row r="666" ht="12.75"/>
    <row r="667" ht="12.75"/>
    <row r="668" ht="12.75"/>
    <row r="669" ht="12.75"/>
    <row r="670" ht="12.75"/>
    <row r="671" ht="12.75"/>
    <row r="672" ht="12.75"/>
    <row r="673" ht="12.75"/>
    <row r="674" ht="12.75"/>
    <row r="675" ht="12.75"/>
    <row r="676" ht="12.75"/>
    <row r="677" ht="12.75"/>
    <row r="678" ht="12.75"/>
    <row r="679" ht="12.75"/>
    <row r="680" ht="12.75"/>
    <row r="681" ht="12.75"/>
    <row r="682" ht="12.75"/>
    <row r="683" ht="12.75"/>
    <row r="684" ht="12.75"/>
    <row r="685" ht="12.75"/>
    <row r="686" ht="12.75"/>
    <row r="687" ht="12.75"/>
    <row r="688" ht="12.75"/>
    <row r="689" ht="12.75"/>
    <row r="690" ht="12.75"/>
    <row r="691" ht="12.75"/>
    <row r="692" ht="12.75"/>
    <row r="693" ht="12.75"/>
    <row r="694" ht="12.75"/>
    <row r="695" ht="12.75"/>
    <row r="696" ht="12.75"/>
    <row r="697" ht="12.75"/>
    <row r="698" ht="12.75"/>
    <row r="699" ht="12.75"/>
    <row r="700" ht="12.75"/>
    <row r="701" ht="12.75"/>
    <row r="702" ht="12.75"/>
    <row r="703" ht="12.75"/>
    <row r="704" ht="12.75"/>
    <row r="705" ht="12.75"/>
    <row r="706" ht="12.75"/>
    <row r="707" ht="12.75"/>
    <row r="708" ht="12.75"/>
    <row r="709" ht="12.75"/>
    <row r="710" ht="12.75"/>
    <row r="711" ht="12.75"/>
    <row r="712" ht="12.75"/>
    <row r="713" ht="12.75"/>
    <row r="714" ht="12.75"/>
    <row r="715" ht="12.75"/>
    <row r="716" ht="12.75"/>
    <row r="717" ht="12.75"/>
    <row r="718" ht="12.75"/>
    <row r="719" ht="12.75"/>
    <row r="720" ht="12.75"/>
    <row r="721" ht="12.75"/>
    <row r="722" ht="12.75"/>
    <row r="723" ht="12.75"/>
    <row r="724" ht="12.75"/>
    <row r="725" ht="12.75"/>
    <row r="726" ht="12.75"/>
    <row r="727" ht="12.75"/>
    <row r="728" ht="12.75"/>
    <row r="729" ht="12.75"/>
    <row r="730" ht="12.75"/>
    <row r="731" ht="12.75"/>
    <row r="732" ht="12.75"/>
    <row r="733" ht="12.75"/>
    <row r="734" ht="12.75"/>
    <row r="735" ht="12.75"/>
    <row r="736" ht="12.75"/>
    <row r="737" ht="12.75"/>
    <row r="738" ht="12.75"/>
    <row r="739" ht="12.75"/>
    <row r="740" ht="12.75"/>
    <row r="741" ht="12.75"/>
    <row r="742" ht="12.75"/>
    <row r="743" ht="12.75"/>
    <row r="744" ht="12.75"/>
    <row r="745" ht="12.75"/>
    <row r="746" ht="12.75"/>
    <row r="747" ht="12.75"/>
    <row r="748" ht="12.75"/>
    <row r="749" ht="12.75"/>
    <row r="750" ht="12.75"/>
    <row r="751" ht="12.75"/>
    <row r="752" ht="12.75"/>
    <row r="753" ht="12.75"/>
    <row r="754" ht="12.75"/>
    <row r="755" ht="12.75"/>
    <row r="756" ht="12.75"/>
    <row r="757" ht="12.75"/>
    <row r="758" ht="12.75"/>
    <row r="759" ht="12.75"/>
    <row r="760" ht="12.75"/>
    <row r="761" ht="12.75"/>
    <row r="762" ht="12.75"/>
    <row r="763" ht="12.75"/>
    <row r="764" ht="12.75"/>
    <row r="765" ht="12.75"/>
    <row r="766" ht="12.75"/>
    <row r="767" ht="12.75"/>
    <row r="768" ht="12.75"/>
    <row r="769" ht="12.75"/>
    <row r="770" ht="12.75"/>
    <row r="771" ht="12.75"/>
    <row r="772" ht="12.75"/>
    <row r="773" ht="12.75"/>
    <row r="774" ht="12.75"/>
    <row r="775" ht="12.75"/>
    <row r="776" ht="12.75"/>
    <row r="777" ht="12.75"/>
    <row r="778" ht="12.75"/>
    <row r="779" ht="12.75"/>
    <row r="780" ht="12.75"/>
    <row r="781" ht="12.75"/>
    <row r="782" ht="12.75"/>
    <row r="783" ht="12.75"/>
    <row r="784" ht="12.75"/>
    <row r="785" ht="12.75"/>
    <row r="786" ht="12.75"/>
    <row r="787" ht="12.75"/>
    <row r="788" ht="12.75"/>
    <row r="789" ht="12.75"/>
    <row r="790" ht="12.75"/>
    <row r="791" ht="12.75"/>
    <row r="792" ht="12.75"/>
    <row r="793" ht="12.75"/>
    <row r="794" ht="12.75"/>
    <row r="795" ht="12.75"/>
    <row r="796" ht="12.75"/>
    <row r="797" ht="12.75"/>
    <row r="798" ht="12.75"/>
    <row r="799" ht="12.75"/>
    <row r="800" ht="12.75"/>
    <row r="801" ht="12.75"/>
    <row r="802" ht="12.75"/>
    <row r="803" ht="12.75"/>
    <row r="804" ht="12.75"/>
    <row r="805" ht="12.75"/>
    <row r="806" ht="12.75"/>
    <row r="807" ht="12.75"/>
    <row r="808" ht="12.75"/>
    <row r="809" ht="12.75"/>
    <row r="810" ht="12.75"/>
    <row r="811" ht="12.75"/>
    <row r="812" ht="12.75"/>
    <row r="813" ht="12.75"/>
    <row r="814" ht="12.75"/>
    <row r="815" ht="12.75"/>
    <row r="816" ht="12.75"/>
    <row r="817" ht="12.75"/>
    <row r="818" ht="12.75"/>
    <row r="819" ht="12.75"/>
    <row r="820" ht="12.75"/>
    <row r="821" ht="12.75"/>
    <row r="822" ht="12.75"/>
    <row r="823" ht="12.75"/>
    <row r="824" ht="12.75"/>
    <row r="825" ht="12.75"/>
    <row r="826" ht="12.75"/>
    <row r="827" ht="12.75"/>
    <row r="828" ht="12.75"/>
    <row r="829" ht="12.75"/>
    <row r="830" ht="12.75"/>
    <row r="831" ht="12.75"/>
    <row r="832" ht="12.75"/>
    <row r="833" ht="12.75"/>
    <row r="834" ht="12.75"/>
    <row r="835" ht="12.75"/>
    <row r="836" ht="12.75"/>
    <row r="837" ht="12.75"/>
    <row r="838" ht="12.75"/>
    <row r="839" ht="12.75"/>
    <row r="840" ht="12.75"/>
    <row r="841" ht="12.75"/>
    <row r="842" ht="12.75"/>
    <row r="843" ht="12.75"/>
    <row r="844" ht="12.75"/>
    <row r="845" ht="12.75"/>
    <row r="846" ht="12.75"/>
    <row r="847" ht="12.75"/>
    <row r="848" ht="12.75"/>
    <row r="849" ht="12.75"/>
    <row r="850" ht="12.75"/>
    <row r="851" ht="12.75"/>
    <row r="852" ht="12.75"/>
    <row r="853" ht="12.75"/>
    <row r="854" ht="12.75"/>
    <row r="855" ht="12.75"/>
    <row r="856" ht="12.75"/>
    <row r="857" ht="12.75"/>
    <row r="858" ht="12.75"/>
    <row r="859" ht="12.75"/>
    <row r="860" ht="12.75"/>
    <row r="861" ht="12.75"/>
    <row r="862" ht="12.75"/>
    <row r="863" ht="12.75"/>
    <row r="864" ht="12.75"/>
    <row r="865" ht="12.75"/>
    <row r="866" ht="12.75"/>
    <row r="867" ht="12.75"/>
    <row r="868" ht="12.75"/>
    <row r="869" ht="12.75"/>
    <row r="870" ht="12.75"/>
    <row r="871" ht="12.75"/>
    <row r="872" ht="12.75"/>
    <row r="873" ht="12.75"/>
    <row r="874" ht="12.75"/>
    <row r="875" ht="12.75"/>
    <row r="876" ht="12.75"/>
    <row r="877" ht="12.75"/>
    <row r="878" ht="12.75"/>
    <row r="879" ht="12.75"/>
    <row r="880" ht="12.75"/>
    <row r="881" ht="12.75"/>
    <row r="882" ht="12.75"/>
    <row r="883" ht="12.75"/>
    <row r="884" ht="12.75"/>
    <row r="885" ht="12.75"/>
    <row r="886" ht="12.75"/>
    <row r="887" ht="12.75"/>
    <row r="888" ht="12.75"/>
    <row r="889" ht="12.75"/>
    <row r="890" ht="12.75"/>
    <row r="891" ht="12.75"/>
    <row r="892" ht="12.75"/>
    <row r="893" ht="12.75"/>
    <row r="894" ht="12.75"/>
    <row r="895" ht="12.75"/>
    <row r="896" ht="12.75"/>
    <row r="897" ht="12.75"/>
    <row r="898" ht="12.75"/>
    <row r="899" ht="12.75"/>
    <row r="900" ht="12.75"/>
    <row r="901" ht="12.75"/>
    <row r="902" ht="12.75"/>
    <row r="903" ht="12.75"/>
    <row r="904" ht="12.75"/>
    <row r="905" ht="12.75"/>
    <row r="906" ht="12.75"/>
    <row r="907" ht="12.75"/>
    <row r="908" ht="12.75"/>
    <row r="909" ht="12.75"/>
    <row r="910" ht="12.75"/>
    <row r="911" ht="12.75"/>
    <row r="912" ht="12.75"/>
    <row r="913" ht="12.75"/>
    <row r="914" ht="12.75"/>
    <row r="915" ht="12.75"/>
    <row r="916" ht="12.75"/>
    <row r="917" ht="12.75"/>
    <row r="918" ht="12.75"/>
    <row r="919" ht="12.75"/>
    <row r="920" ht="12.75"/>
    <row r="921" ht="12.75"/>
    <row r="922" ht="12.75"/>
    <row r="923" ht="12.75"/>
    <row r="924" ht="12.75"/>
    <row r="925" ht="12.75"/>
    <row r="926" ht="12.75"/>
    <row r="927" ht="12.75"/>
    <row r="928" ht="12.75"/>
    <row r="929" ht="12.75"/>
    <row r="930" ht="12.75"/>
    <row r="931" ht="12.75"/>
    <row r="932" ht="12.75"/>
    <row r="933" ht="12.75"/>
    <row r="934" ht="12.75"/>
    <row r="935" ht="12.75"/>
    <row r="936" ht="12.75"/>
    <row r="937" ht="12.75"/>
    <row r="938" ht="12.75"/>
    <row r="939" ht="12.75"/>
    <row r="940" ht="12.75"/>
    <row r="941" ht="12.75"/>
    <row r="942" ht="12.75"/>
    <row r="943" ht="12.75"/>
    <row r="944" ht="12.75"/>
  </sheetData>
  <mergeCells count="104">
    <mergeCell ref="T8:W8"/>
    <mergeCell ref="M9:O9"/>
    <mergeCell ref="T17:W17"/>
    <mergeCell ref="Q18:S18"/>
    <mergeCell ref="U18:W18"/>
    <mergeCell ref="U15:W15"/>
    <mergeCell ref="T16:W16"/>
    <mergeCell ref="P10:Q10"/>
    <mergeCell ref="P11:Q11"/>
    <mergeCell ref="R14:S14"/>
    <mergeCell ref="R10:S10"/>
    <mergeCell ref="C1:W1"/>
    <mergeCell ref="B2:E2"/>
    <mergeCell ref="L2:O2"/>
    <mergeCell ref="P2:S2"/>
    <mergeCell ref="T2:W2"/>
    <mergeCell ref="F2:K2"/>
    <mergeCell ref="C3:E3"/>
    <mergeCell ref="G3:I3"/>
    <mergeCell ref="M3:O3"/>
    <mergeCell ref="Q3:S3"/>
    <mergeCell ref="U3:W3"/>
    <mergeCell ref="B4:E4"/>
    <mergeCell ref="F4:I4"/>
    <mergeCell ref="L4:O4"/>
    <mergeCell ref="B5:E5"/>
    <mergeCell ref="P5:S5"/>
    <mergeCell ref="L7:O7"/>
    <mergeCell ref="P7:S7"/>
    <mergeCell ref="T7:W7"/>
    <mergeCell ref="F5:I5"/>
    <mergeCell ref="L5:O5"/>
    <mergeCell ref="C6:E6"/>
    <mergeCell ref="G6:I6"/>
    <mergeCell ref="M6:O6"/>
    <mergeCell ref="B7:E7"/>
    <mergeCell ref="F7:I7"/>
    <mergeCell ref="T4:W4"/>
    <mergeCell ref="T5:W5"/>
    <mergeCell ref="Q6:S6"/>
    <mergeCell ref="U6:W6"/>
    <mergeCell ref="P4:S4"/>
    <mergeCell ref="B8:E8"/>
    <mergeCell ref="F8:I8"/>
    <mergeCell ref="L8:O8"/>
    <mergeCell ref="P8:S8"/>
    <mergeCell ref="C9:E9"/>
    <mergeCell ref="G9:I9"/>
    <mergeCell ref="G15:I15"/>
    <mergeCell ref="M15:O15"/>
    <mergeCell ref="T11:W11"/>
    <mergeCell ref="T13:U13"/>
    <mergeCell ref="V13:W13"/>
    <mergeCell ref="J11:K11"/>
    <mergeCell ref="J13:K13"/>
    <mergeCell ref="J14:K14"/>
    <mergeCell ref="B10:E10"/>
    <mergeCell ref="F10:I10"/>
    <mergeCell ref="L10:O10"/>
    <mergeCell ref="T10:U10"/>
    <mergeCell ref="V10:W10"/>
    <mergeCell ref="J10:K10"/>
    <mergeCell ref="B11:E11"/>
    <mergeCell ref="F11:I11"/>
    <mergeCell ref="L11:O11"/>
    <mergeCell ref="T14:W14"/>
    <mergeCell ref="B17:E17"/>
    <mergeCell ref="P17:S17"/>
    <mergeCell ref="F17:I17"/>
    <mergeCell ref="L17:O17"/>
    <mergeCell ref="C12:E12"/>
    <mergeCell ref="G12:I12"/>
    <mergeCell ref="M12:O12"/>
    <mergeCell ref="B16:E16"/>
    <mergeCell ref="F16:I16"/>
    <mergeCell ref="J16:K16"/>
    <mergeCell ref="J17:K17"/>
    <mergeCell ref="L16:O16"/>
    <mergeCell ref="P16:S16"/>
    <mergeCell ref="B13:E13"/>
    <mergeCell ref="B14:E14"/>
    <mergeCell ref="F14:I14"/>
    <mergeCell ref="L14:O14"/>
    <mergeCell ref="C15:E15"/>
    <mergeCell ref="F13:I13"/>
    <mergeCell ref="L13:O13"/>
    <mergeCell ref="Q15:S15"/>
    <mergeCell ref="P13:Q13"/>
    <mergeCell ref="P14:Q14"/>
    <mergeCell ref="C18:E18"/>
    <mergeCell ref="G18:I18"/>
    <mergeCell ref="T19:W19"/>
    <mergeCell ref="B20:E20"/>
    <mergeCell ref="F20:I20"/>
    <mergeCell ref="L20:O20"/>
    <mergeCell ref="P20:S20"/>
    <mergeCell ref="T20:W20"/>
    <mergeCell ref="B19:E19"/>
    <mergeCell ref="F19:I19"/>
    <mergeCell ref="L19:O19"/>
    <mergeCell ref="J19:K19"/>
    <mergeCell ref="J20:K20"/>
    <mergeCell ref="P19:S19"/>
    <mergeCell ref="M18:O18"/>
  </mergeCells>
  <conditionalFormatting sqref="C3:E4 C9:E9 G3:K4 C6:E6 C12:E12 B3:B14 B16:B17 B19:B20 G6:K6 F3:F14 F16:F17 F19:F20 G9:K9 B15:K15 B18:K18 J18:J19 M15 M3:O4 Q3:S4 U3:W4 U9 M6:O6 L3:L11 M18:O18 L13:L20 Q6:S6 P3:P11 Q15:S15 Q18:S18 P13:P20 U6:W6 W9 V12:V13 W12 T3:T11 V9:V10 U15:W15 U18:W18 T13:T20 M9:S9 AA14:AB14 G12:U12">
    <cfRule type="cellIs" dxfId="1450" priority="50" operator="equal">
      <formula>""</formula>
    </cfRule>
  </conditionalFormatting>
  <conditionalFormatting sqref="J16:J17">
    <cfRule type="cellIs" dxfId="1449" priority="5" operator="equal">
      <formula>""</formula>
    </cfRule>
  </conditionalFormatting>
  <conditionalFormatting sqref="J17">
    <cfRule type="cellIs" dxfId="1448" priority="4" operator="equal">
      <formula>""</formula>
    </cfRule>
  </conditionalFormatting>
  <conditionalFormatting sqref="J17">
    <cfRule type="cellIs" dxfId="1447" priority="3" operator="equal">
      <formula>""</formula>
    </cfRule>
  </conditionalFormatting>
  <conditionalFormatting sqref="J16:J17">
    <cfRule type="cellIs" dxfId="1446" priority="2" operator="equal">
      <formula>""</formula>
    </cfRule>
  </conditionalFormatting>
  <conditionalFormatting sqref="J17">
    <cfRule type="cellIs" dxfId="1445" priority="1" operator="equal">
      <formula>""</formula>
    </cfRule>
  </conditionalFormatting>
  <printOptions horizontalCentered="1" verticalCentered="1"/>
  <pageMargins left="0.23622047244094491" right="0.23622047244094491" top="0.74803149606299213" bottom="0.74803149606299213" header="0" footer="0"/>
  <pageSetup paperSize="9" pageOrder="overThenDown" orientation="landscape" cellComments="atEnd"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pageSetUpPr fitToPage="1"/>
  </sheetPr>
  <dimension ref="A1:AA944"/>
  <sheetViews>
    <sheetView workbookViewId="0">
      <selection activeCell="I30" sqref="I30"/>
    </sheetView>
  </sheetViews>
  <sheetFormatPr baseColWidth="10" defaultColWidth="12.7109375" defaultRowHeight="15.75" customHeight="1"/>
  <cols>
    <col min="1" max="1" width="4.42578125" customWidth="1"/>
    <col min="2" max="2" width="2.5703125" customWidth="1"/>
    <col min="3" max="3" width="12" customWidth="1"/>
    <col min="4" max="4" width="1.85546875" customWidth="1"/>
    <col min="5" max="5" width="10.42578125" customWidth="1"/>
    <col min="6" max="6" width="1.85546875" customWidth="1"/>
    <col min="7" max="7" width="9.28515625" customWidth="1"/>
    <col min="8" max="8" width="1.85546875" customWidth="1"/>
    <col min="9" max="9" width="9.28515625" customWidth="1"/>
    <col min="10" max="10" width="2.5703125" customWidth="1"/>
    <col min="11" max="11" width="9.28515625" customWidth="1"/>
    <col min="12" max="12" width="1.85546875" customWidth="1"/>
    <col min="13" max="13" width="9.28515625" customWidth="1"/>
    <col min="14" max="14" width="3" customWidth="1"/>
    <col min="15" max="15" width="10.5703125" customWidth="1"/>
    <col min="16" max="16" width="3.5703125" customWidth="1"/>
    <col min="17" max="17" width="11.28515625" customWidth="1"/>
    <col min="18" max="18" width="3.140625" customWidth="1"/>
    <col min="19" max="19" width="9.28515625" customWidth="1"/>
    <col min="20" max="20" width="1.85546875" customWidth="1"/>
    <col min="21" max="21" width="9.28515625" customWidth="1"/>
    <col min="22" max="22" width="5.7109375" customWidth="1"/>
    <col min="23" max="23" width="3" customWidth="1"/>
    <col min="24" max="24" width="31.85546875" customWidth="1"/>
    <col min="25" max="25" width="18.5703125" customWidth="1"/>
    <col min="26" max="26" width="14.140625" customWidth="1"/>
    <col min="27" max="27" width="9.7109375" customWidth="1"/>
  </cols>
  <sheetData>
    <row r="1" spans="1:27" ht="27.75" customHeight="1" thickBot="1">
      <c r="A1" s="51"/>
      <c r="B1" s="52"/>
      <c r="C1" s="234" t="s">
        <v>225</v>
      </c>
      <c r="D1" s="223"/>
      <c r="E1" s="223"/>
      <c r="F1" s="223"/>
      <c r="G1" s="223"/>
      <c r="H1" s="223"/>
      <c r="I1" s="223"/>
      <c r="J1" s="223"/>
      <c r="K1" s="223"/>
      <c r="L1" s="223"/>
      <c r="M1" s="223"/>
      <c r="N1" s="223"/>
      <c r="O1" s="223"/>
      <c r="P1" s="223"/>
      <c r="Q1" s="223"/>
      <c r="R1" s="223"/>
      <c r="S1" s="223"/>
      <c r="T1" s="223"/>
      <c r="U1" s="223"/>
      <c r="V1" s="22"/>
      <c r="W1" s="23"/>
    </row>
    <row r="2" spans="1:27" ht="15" customHeight="1" thickBot="1">
      <c r="B2" s="235" t="s">
        <v>16</v>
      </c>
      <c r="C2" s="236"/>
      <c r="D2" s="236"/>
      <c r="E2" s="237"/>
      <c r="F2" s="235" t="s">
        <v>179</v>
      </c>
      <c r="G2" s="236"/>
      <c r="H2" s="236"/>
      <c r="I2" s="237"/>
      <c r="J2" s="235" t="s">
        <v>180</v>
      </c>
      <c r="K2" s="236"/>
      <c r="L2" s="236"/>
      <c r="M2" s="237"/>
      <c r="N2" s="235" t="s">
        <v>181</v>
      </c>
      <c r="O2" s="236"/>
      <c r="P2" s="236"/>
      <c r="Q2" s="237"/>
      <c r="R2" s="235" t="s">
        <v>182</v>
      </c>
      <c r="S2" s="236"/>
      <c r="T2" s="236"/>
      <c r="U2" s="237"/>
      <c r="W2" s="25"/>
      <c r="X2" s="26" t="s">
        <v>183</v>
      </c>
      <c r="Y2" s="26" t="s">
        <v>184</v>
      </c>
      <c r="Z2" s="26" t="s">
        <v>185</v>
      </c>
      <c r="AA2" s="27"/>
    </row>
    <row r="3" spans="1:27" ht="21" customHeight="1">
      <c r="A3" s="53"/>
      <c r="B3" s="146"/>
      <c r="C3" s="293" t="str">
        <f>IF(B3="","",LOOKUP(B3,$W$3:$W$21,$X$3:$X$21))</f>
        <v/>
      </c>
      <c r="D3" s="294"/>
      <c r="E3" s="295"/>
      <c r="F3" s="31"/>
      <c r="G3" s="231" t="str">
        <f>IF(F3="","",LOOKUP(F3,$W$3:$W$21,$X$3:$X$21))</f>
        <v/>
      </c>
      <c r="H3" s="232"/>
      <c r="I3" s="233"/>
      <c r="J3" s="31"/>
      <c r="K3" s="231" t="str">
        <f>IF(J3="","",LOOKUP(J3,$W$3:$W$21,$X$3:$X$21))</f>
        <v/>
      </c>
      <c r="L3" s="232"/>
      <c r="M3" s="233"/>
      <c r="N3" s="29"/>
      <c r="O3" s="231" t="str">
        <f>IF(N3="","",LOOKUP(N3,$W$3:$W$21,$X$3:$X$21))</f>
        <v/>
      </c>
      <c r="P3" s="232"/>
      <c r="Q3" s="233"/>
      <c r="R3" s="31">
        <v>14</v>
      </c>
      <c r="S3" s="231" t="str">
        <f>IF(R3="","",LOOKUP(R3,$W$3:$W$21,$X$3:$X$21))</f>
        <v>Quimica ambiente y sociedad **</v>
      </c>
      <c r="T3" s="232"/>
      <c r="U3" s="233"/>
      <c r="W3" s="25">
        <v>1</v>
      </c>
      <c r="X3" s="99" t="s">
        <v>461</v>
      </c>
      <c r="Y3" s="34" t="s">
        <v>137</v>
      </c>
      <c r="Z3" s="34" t="s">
        <v>137</v>
      </c>
      <c r="AA3" s="22"/>
    </row>
    <row r="4" spans="1:27" ht="15" customHeight="1">
      <c r="A4" s="53" t="s">
        <v>187</v>
      </c>
      <c r="B4" s="287" t="str">
        <f>IF(B3="","",LOOKUP(B3,$W$3:$W$21,$Y$3:$Y$21))</f>
        <v/>
      </c>
      <c r="C4" s="291"/>
      <c r="D4" s="291"/>
      <c r="E4" s="292"/>
      <c r="F4" s="228" t="str">
        <f>IF(F3="","",LOOKUP(F3,$W$3:$W$21,$Y$3:$Y$21))</f>
        <v/>
      </c>
      <c r="G4" s="223"/>
      <c r="H4" s="223"/>
      <c r="I4" s="229"/>
      <c r="J4" s="228" t="str">
        <f>IF(J3="","",LOOKUP(J3,$W$3:$W$21,$Y$3:$Y$21))</f>
        <v/>
      </c>
      <c r="K4" s="223"/>
      <c r="L4" s="223"/>
      <c r="M4" s="229"/>
      <c r="N4" s="228" t="str">
        <f>IF(N3="","",LOOKUP(N3,$W$3:$W$21,$Y$3:$Y$21))</f>
        <v/>
      </c>
      <c r="O4" s="223"/>
      <c r="P4" s="223"/>
      <c r="Q4" s="229"/>
      <c r="R4" s="228" t="str">
        <f>IF(R3="","",LOOKUP(R3,$W$3:$W$21,$Y$3:$Y$21))</f>
        <v>Terrizano Juana</v>
      </c>
      <c r="S4" s="223"/>
      <c r="T4" s="223"/>
      <c r="U4" s="229"/>
      <c r="W4" s="25">
        <v>2</v>
      </c>
      <c r="X4" s="99" t="s">
        <v>462</v>
      </c>
      <c r="Y4" s="34" t="s">
        <v>120</v>
      </c>
      <c r="Z4" s="34" t="s">
        <v>120</v>
      </c>
      <c r="AA4" s="22"/>
    </row>
    <row r="5" spans="1:27" ht="15" customHeight="1" thickBot="1">
      <c r="A5" s="53"/>
      <c r="B5" s="296" t="str">
        <f>IF(B3="","",IF(LOOKUP(B3,$W$9:$W$21,$Z$9:$Z$21)="","---",LOOKUP(B3,$W$9:$W$21,$Z$9:$Z$21)))</f>
        <v/>
      </c>
      <c r="C5" s="289"/>
      <c r="D5" s="289"/>
      <c r="E5" s="290"/>
      <c r="F5" s="224" t="str">
        <f>IF(F3="","",IF(LOOKUP(F3,$W$9:$W$21,$Z$9:$Z$21)="","---",LOOKUP(F3,$W$9:$W$21,$Z$9:$Z$21)))</f>
        <v/>
      </c>
      <c r="G5" s="225"/>
      <c r="H5" s="225"/>
      <c r="I5" s="226"/>
      <c r="J5" s="224" t="str">
        <f>IF(J3="","",IF(LOOKUP(J3,$W$9:$W$21,$Z$9:$Z$21)="","---",LOOKUP(J3,$W$9:$W$21,$Z$9:$Z$21)))</f>
        <v/>
      </c>
      <c r="K5" s="225"/>
      <c r="L5" s="225"/>
      <c r="M5" s="226"/>
      <c r="N5" s="224" t="str">
        <f>IF(N3="","",IF(LOOKUP(N3,$W$9:$W$21,$Z$9:$Z$21)="","---",LOOKUP(N3,$W$9:$W$21,$Z$9:$Z$21)))</f>
        <v/>
      </c>
      <c r="O5" s="225"/>
      <c r="P5" s="225"/>
      <c r="Q5" s="226"/>
      <c r="R5" s="224" t="str">
        <f>IF(R3="","",IF(LOOKUP(R3,$W$9:$W$21,$Z$9:$Z$21)="","---",LOOKUP(R3,$W$9:$W$21,$Z$9:$Z$21)))</f>
        <v>Terrizano Juana</v>
      </c>
      <c r="S5" s="225"/>
      <c r="T5" s="225"/>
      <c r="U5" s="226"/>
      <c r="W5" s="25">
        <v>3</v>
      </c>
      <c r="X5" s="132" t="s">
        <v>465</v>
      </c>
      <c r="Y5" s="99" t="s">
        <v>432</v>
      </c>
      <c r="Z5" s="99" t="s">
        <v>432</v>
      </c>
      <c r="AA5" s="22"/>
    </row>
    <row r="6" spans="1:27" ht="24.75" customHeight="1">
      <c r="A6" s="53">
        <v>1700</v>
      </c>
      <c r="B6" s="146"/>
      <c r="C6" s="293" t="str">
        <f>IF(B6="","",LOOKUP(B6,$W$3:$W$21,$X$3:$X$21))</f>
        <v/>
      </c>
      <c r="D6" s="294"/>
      <c r="E6" s="295"/>
      <c r="F6" s="31"/>
      <c r="G6" s="231" t="str">
        <f>IF(F6="","",LOOKUP(F6,$W$3:$W$21,$X$3:$X$21))</f>
        <v/>
      </c>
      <c r="H6" s="232"/>
      <c r="I6" s="233"/>
      <c r="J6" s="105">
        <v>12</v>
      </c>
      <c r="K6" s="243" t="str">
        <f>IF(J6="","",LOOKUP(J6,$W$3:$W$21,$X$3:$X$21))</f>
        <v>Reflexión fil-pol de la PDOC</v>
      </c>
      <c r="L6" s="244"/>
      <c r="M6" s="245"/>
      <c r="N6" s="105"/>
      <c r="O6" s="243" t="str">
        <f>IF(N6="","",LOOKUP(N6,$W$3:$W$21,$X$3:$X$21))</f>
        <v/>
      </c>
      <c r="P6" s="244"/>
      <c r="Q6" s="245"/>
      <c r="R6" s="105">
        <v>14</v>
      </c>
      <c r="S6" s="243" t="str">
        <f>IF(R6="","",LOOKUP(R6,$W$3:$W$21,$X$3:$X$21))</f>
        <v>Quimica ambiente y sociedad **</v>
      </c>
      <c r="T6" s="244"/>
      <c r="U6" s="245"/>
      <c r="W6" s="25">
        <v>4</v>
      </c>
      <c r="X6" s="99" t="s">
        <v>463</v>
      </c>
      <c r="Y6" s="34" t="s">
        <v>138</v>
      </c>
      <c r="Z6" s="34" t="s">
        <v>138</v>
      </c>
      <c r="AA6" s="22"/>
    </row>
    <row r="7" spans="1:27" ht="15" customHeight="1">
      <c r="A7" s="53" t="s">
        <v>191</v>
      </c>
      <c r="B7" s="287" t="str">
        <f>IF(B6="","",LOOKUP(B6,$W$3:$W$21,$Y$3:$Y$21))</f>
        <v/>
      </c>
      <c r="C7" s="291"/>
      <c r="D7" s="291"/>
      <c r="E7" s="292"/>
      <c r="F7" s="228" t="str">
        <f>IF(F6="","",LOOKUP(F6,$W$3:$W$21,$Y$3:$Y$21))</f>
        <v/>
      </c>
      <c r="G7" s="223"/>
      <c r="H7" s="223"/>
      <c r="I7" s="229"/>
      <c r="J7" s="260" t="str">
        <f>IF(J6="","",LOOKUP(J6,$W$3:$W$21,$Y$3:$Y$21))</f>
        <v>A CUBRIR</v>
      </c>
      <c r="K7" s="261"/>
      <c r="L7" s="261"/>
      <c r="M7" s="262"/>
      <c r="N7" s="260" t="str">
        <f>IF(N6="","",LOOKUP(N6,$W$3:$W$21,$Y$3:$Y$21))</f>
        <v/>
      </c>
      <c r="O7" s="261"/>
      <c r="P7" s="261"/>
      <c r="Q7" s="262"/>
      <c r="R7" s="260" t="str">
        <f>IF(R6="","",LOOKUP(R6,$W$3:$W$21,$Y$3:$Y$21))</f>
        <v>Terrizano Juana</v>
      </c>
      <c r="S7" s="261"/>
      <c r="T7" s="261"/>
      <c r="U7" s="262"/>
      <c r="W7" s="25">
        <v>5</v>
      </c>
      <c r="X7" s="99" t="s">
        <v>464</v>
      </c>
      <c r="Y7" s="34" t="s">
        <v>98</v>
      </c>
      <c r="Z7" s="34" t="s">
        <v>98</v>
      </c>
      <c r="AA7" s="22"/>
    </row>
    <row r="8" spans="1:27" ht="15" customHeight="1" thickBot="1">
      <c r="A8" s="53">
        <v>1800</v>
      </c>
      <c r="B8" s="287" t="str">
        <f>IF(B6="","",IF(LOOKUP(B6,$W$9:$W$21,$Z$9:$Z$21)="","---",LOOKUP(B6,$W$9:$W$21,$Z$9:$Z$21)))</f>
        <v/>
      </c>
      <c r="C8" s="288"/>
      <c r="D8" s="289"/>
      <c r="E8" s="290"/>
      <c r="F8" s="224" t="str">
        <f>IF(F6="","",IF(LOOKUP(F6,$W$9:$W$21,$Z$9:$Z$21)="","---",LOOKUP(F6,$W$9:$W$21,$Z$9:$Z$21)))</f>
        <v/>
      </c>
      <c r="G8" s="225"/>
      <c r="H8" s="225"/>
      <c r="I8" s="226"/>
      <c r="J8" s="240" t="str">
        <f>IF(J6="","",IF(LOOKUP(J6,$W$3:$W$21,$Z$3:$Z$21)="","---",LOOKUP(J6,$W$3:$W$21,$Z$3:$Z$21)))</f>
        <v>A CUBRIR</v>
      </c>
      <c r="K8" s="241"/>
      <c r="L8" s="241"/>
      <c r="M8" s="242"/>
      <c r="N8" s="240" t="str">
        <f>IF(N6="","",IF(LOOKUP(N6,$W$3:$W$21,$Z$3:$Z$21)="","---",LOOKUP(N6,$W$3:$W$21,$Z$3:$Z$21)))</f>
        <v/>
      </c>
      <c r="O8" s="241"/>
      <c r="P8" s="241"/>
      <c r="Q8" s="242"/>
      <c r="R8" s="240" t="str">
        <f>IF(R6="","",IF(LOOKUP(R6,$W$3:$W$21,$Z$3:$Z$21)="","---",LOOKUP(R6,$W$3:$W$21,$Z$3:$Z$21)))</f>
        <v>Terrizano Juana</v>
      </c>
      <c r="S8" s="241"/>
      <c r="T8" s="241"/>
      <c r="U8" s="242"/>
      <c r="W8" s="25">
        <v>6</v>
      </c>
      <c r="X8" s="99" t="s">
        <v>466</v>
      </c>
      <c r="Y8" s="34" t="s">
        <v>79</v>
      </c>
      <c r="Z8" s="34" t="s">
        <v>79</v>
      </c>
      <c r="AA8" s="22"/>
    </row>
    <row r="9" spans="1:27" ht="33" customHeight="1">
      <c r="A9" s="53">
        <v>1800</v>
      </c>
      <c r="B9" s="138">
        <v>2</v>
      </c>
      <c r="C9" s="148" t="str">
        <f>IF(B9="","",LOOKUP(B9,$W$3:$W$21,$X$3:$X$21))</f>
        <v>Problemáticas Socio ambientales</v>
      </c>
      <c r="D9" s="183">
        <v>3</v>
      </c>
      <c r="E9" s="184" t="str">
        <f>IF(D9="","",LOOKUP(D9,$W$3:$W$21,$X$3:$X$21))</f>
        <v>Derechos, interc. y ciudadanía</v>
      </c>
      <c r="F9" s="105">
        <v>6</v>
      </c>
      <c r="G9" s="243" t="str">
        <f>IF(F9="","",LOOKUP(F9,$W$3:$W$21,$X$3:$X$21))</f>
        <v>Hist. Y epistemología de la Química</v>
      </c>
      <c r="H9" s="244"/>
      <c r="I9" s="245"/>
      <c r="J9" s="105">
        <v>12</v>
      </c>
      <c r="K9" s="243" t="str">
        <f>IF(J9="","",LOOKUP(J9,$W$3:$W$21,$X$3:$X$21))</f>
        <v>Reflexión fil-pol de la PDOC</v>
      </c>
      <c r="L9" s="244"/>
      <c r="M9" s="245"/>
      <c r="N9" s="138">
        <v>11</v>
      </c>
      <c r="O9" s="148" t="str">
        <f>IF(N9="","",LOOKUP(N9,$W$3:$W$21,$X$3:$X$21))</f>
        <v>EOI CFE (cuatrim)</v>
      </c>
      <c r="P9" s="183">
        <v>13</v>
      </c>
      <c r="Q9" s="184" t="str">
        <f>IF(P9="","",LOOKUP(P9,$W$3:$W$21,$X$3:$X$21))</f>
        <v>EOI CFG **</v>
      </c>
      <c r="R9" s="105">
        <v>5</v>
      </c>
      <c r="S9" s="243" t="str">
        <f>IF(R9="","",LOOKUP(R9,$W$3:$W$21,$X$3:$X$21))</f>
        <v>Química Analítica</v>
      </c>
      <c r="T9" s="244"/>
      <c r="U9" s="245"/>
      <c r="W9" s="25">
        <v>7</v>
      </c>
      <c r="X9" s="34" t="s">
        <v>226</v>
      </c>
      <c r="Y9" s="34" t="s">
        <v>145</v>
      </c>
      <c r="Z9" s="34" t="s">
        <v>145</v>
      </c>
      <c r="AA9" s="22"/>
    </row>
    <row r="10" spans="1:27" ht="15" customHeight="1">
      <c r="A10" s="54"/>
      <c r="B10" s="297" t="str">
        <f>IF(B9="","",LOOKUP(B9,$W$3:$W$21,$Y$3:$Y$21))</f>
        <v>Ponti Marcelo</v>
      </c>
      <c r="C10" s="298"/>
      <c r="D10" s="299" t="str">
        <f>IF(D9="","",LOOKUP(D9,$W$3:$W$21,$Y$3:$Y$21))</f>
        <v>a cubrir</v>
      </c>
      <c r="E10" s="300"/>
      <c r="F10" s="260" t="str">
        <f>IF(F9="","",LOOKUP(F9,$W$3:$W$21,$Y$3:$Y$21))</f>
        <v>Gimenez Susana</v>
      </c>
      <c r="G10" s="261"/>
      <c r="H10" s="261"/>
      <c r="I10" s="262"/>
      <c r="J10" s="260" t="str">
        <f>IF(J9="","",LOOKUP(J9,$W$3:$W$21,$Y$3:$Y$21))</f>
        <v>A CUBRIR</v>
      </c>
      <c r="K10" s="261"/>
      <c r="L10" s="261"/>
      <c r="M10" s="262"/>
      <c r="N10" s="297" t="str">
        <f>IF(N9="","",LOOKUP(N9,$W$3:$W$21,$Y$3:$Y$21))</f>
        <v>Lasala Victorio</v>
      </c>
      <c r="O10" s="298"/>
      <c r="P10" s="299" t="str">
        <f>IF(P9="","",LOOKUP(P9,$W$3:$W$21,$Y$3:$Y$21))</f>
        <v>Barech Nieves</v>
      </c>
      <c r="Q10" s="300"/>
      <c r="R10" s="260" t="str">
        <f>IF(R9="","",LOOKUP(R9,$W$3:$W$21,$Y$3:$Y$21))</f>
        <v>Falabella Alejandra</v>
      </c>
      <c r="S10" s="261"/>
      <c r="T10" s="261"/>
      <c r="U10" s="262"/>
      <c r="W10" s="25">
        <v>8</v>
      </c>
      <c r="X10" s="99" t="s">
        <v>488</v>
      </c>
      <c r="Y10" s="34" t="s">
        <v>97</v>
      </c>
      <c r="Z10" s="47" t="s">
        <v>97</v>
      </c>
      <c r="AA10" s="22"/>
    </row>
    <row r="11" spans="1:27" ht="15" customHeight="1" thickBot="1">
      <c r="A11" s="53">
        <v>1900</v>
      </c>
      <c r="B11" s="301" t="str">
        <f>IF(B9="","",IF(LOOKUP(B9,$W$3:$W$21,$Z$3:$Z$21)="","---",LOOKUP(B9,$W$3:$W$21,$Z$3:$Z$21)))</f>
        <v>Ponti Marcelo</v>
      </c>
      <c r="C11" s="302"/>
      <c r="D11" s="303" t="str">
        <f>IF(D9="","",IF(LOOKUP(D9,$W$3:$W$21,$Z$3:$Z$21)="","---",LOOKUP(D9,$W$3:$W$21,$Z$3:$Z$21)))</f>
        <v>a cubrir</v>
      </c>
      <c r="E11" s="304"/>
      <c r="F11" s="240" t="str">
        <f>IF(F9="","",IF(LOOKUP(F9,$W$3:$W$21,$Z$3:$Z$21)="","---",LOOKUP(F9,$W$3:$W$21,$Z$3:$Z$21)))</f>
        <v>Gimenez Susana</v>
      </c>
      <c r="G11" s="241"/>
      <c r="H11" s="241"/>
      <c r="I11" s="242"/>
      <c r="J11" s="240" t="str">
        <f>IF(J9="","",IF(LOOKUP(J9,$W$3:$W$21,$Z$3:$Z$21)="","---",LOOKUP(J9,$W$3:$W$21,$Z$3:$Z$21)))</f>
        <v>A CUBRIR</v>
      </c>
      <c r="K11" s="241"/>
      <c r="L11" s="241"/>
      <c r="M11" s="242"/>
      <c r="N11" s="301" t="str">
        <f>IF(N9="","",IF(LOOKUP(N9,$W$3:$W$21,$Z$3:$Z$21)="","---",LOOKUP(N9,$W$3:$W$21,$Z$3:$Z$21)))</f>
        <v>Lasala Victorio</v>
      </c>
      <c r="O11" s="302"/>
      <c r="P11" s="303" t="str">
        <f>IF(P9="","",IF(LOOKUP(P9,$W$3:$W$21,$Z$3:$Z$21)="","---",LOOKUP(P9,$W$3:$W$21,$Z$3:$Z$21)))</f>
        <v>Barech Nieves</v>
      </c>
      <c r="Q11" s="304"/>
      <c r="R11" s="240" t="str">
        <f>IF(R9="","",IF(LOOKUP(R9,$W$3:$W$21,$Z$3:$Z$21)="","---",LOOKUP(R9,$W$3:$W$21,$Z$3:$Z$21)))</f>
        <v>Falabella Alejandra</v>
      </c>
      <c r="S11" s="241"/>
      <c r="T11" s="241"/>
      <c r="U11" s="242"/>
      <c r="W11" s="25">
        <v>9</v>
      </c>
      <c r="X11" s="151" t="s">
        <v>469</v>
      </c>
      <c r="Y11" s="34" t="s">
        <v>120</v>
      </c>
      <c r="Z11" s="34" t="s">
        <v>120</v>
      </c>
      <c r="AA11" s="22"/>
    </row>
    <row r="12" spans="1:27" ht="34.5" customHeight="1">
      <c r="A12" s="53">
        <v>1900</v>
      </c>
      <c r="B12" s="138">
        <v>2</v>
      </c>
      <c r="C12" s="148" t="str">
        <f>IF(B12="","",LOOKUP(B12,$W$3:$W$21,$X$3:$X$21))</f>
        <v>Problemáticas Socio ambientales</v>
      </c>
      <c r="D12" s="185">
        <v>3</v>
      </c>
      <c r="E12" s="186" t="str">
        <f>IF(D12="","",LOOKUP(D12,$W$3:$W$21,$X$3:$X$21))</f>
        <v>Derechos, interc. y ciudadanía</v>
      </c>
      <c r="F12" s="105">
        <v>6</v>
      </c>
      <c r="G12" s="243" t="str">
        <f>IF(F12="","",LOOKUP(F12,$W$3:$W$21,$X$3:$X$21))</f>
        <v>Hist. Y epistemología de la Química</v>
      </c>
      <c r="H12" s="244"/>
      <c r="I12" s="245"/>
      <c r="J12" s="105">
        <v>1</v>
      </c>
      <c r="K12" s="243" t="str">
        <f>IF(J12="","",LOOKUP(J12,$W$3:$W$21,$X$3:$X$21))</f>
        <v>Química Biol. Y Biología Molecular</v>
      </c>
      <c r="L12" s="244"/>
      <c r="M12" s="245"/>
      <c r="N12" s="138">
        <v>11</v>
      </c>
      <c r="O12" s="148" t="str">
        <f>IF(N12="","",LOOKUP(N12,$W$3:$W$21,$X$3:$X$21))</f>
        <v>EOI CFE (cuatrim)</v>
      </c>
      <c r="P12" s="185">
        <v>13</v>
      </c>
      <c r="Q12" s="186" t="str">
        <f>IF(P12="","",LOOKUP(P12,$W$3:$W$21,$X$3:$X$21))</f>
        <v>EOI CFG **</v>
      </c>
      <c r="R12" s="105">
        <v>5</v>
      </c>
      <c r="S12" s="243" t="str">
        <f>IF(R12="","",LOOKUP(R12,$W$3:$W$21,$X$3:$X$21))</f>
        <v>Química Analítica</v>
      </c>
      <c r="T12" s="244"/>
      <c r="U12" s="245"/>
      <c r="W12" s="25">
        <v>10</v>
      </c>
      <c r="X12" s="168" t="s">
        <v>452</v>
      </c>
      <c r="Y12" s="99" t="s">
        <v>457</v>
      </c>
      <c r="Z12" s="99" t="s">
        <v>432</v>
      </c>
      <c r="AA12" s="22"/>
    </row>
    <row r="13" spans="1:27" ht="15" customHeight="1">
      <c r="A13" s="53"/>
      <c r="B13" s="297" t="str">
        <f>IF(B12="","",LOOKUP(B12,$W$3:$W$21,$Y$3:$Y$21))</f>
        <v>Ponti Marcelo</v>
      </c>
      <c r="C13" s="298"/>
      <c r="D13" s="297" t="str">
        <f>IF(D12="","",LOOKUP(D12,$W$3:$W$21,$Y$3:$Y$21))</f>
        <v>a cubrir</v>
      </c>
      <c r="E13" s="268"/>
      <c r="F13" s="260" t="str">
        <f>IF(F12="","",LOOKUP(F12,$W$3:$W$21,$Y$3:$Y$21))</f>
        <v>Gimenez Susana</v>
      </c>
      <c r="G13" s="261"/>
      <c r="H13" s="261"/>
      <c r="I13" s="262"/>
      <c r="J13" s="260" t="str">
        <f>IF(J12="","",LOOKUP(J12,$W$3:$W$21,$Y$3:$Y$21))</f>
        <v>Schiaffino, Gabriela</v>
      </c>
      <c r="K13" s="261"/>
      <c r="L13" s="261"/>
      <c r="M13" s="262"/>
      <c r="N13" s="297" t="str">
        <f>IF(N12="","",LOOKUP(N12,$W$3:$W$21,$Y$3:$Y$21))</f>
        <v>Lasala Victorio</v>
      </c>
      <c r="O13" s="298"/>
      <c r="P13" s="297" t="str">
        <f>IF(P12="","",LOOKUP(P12,$W$3:$W$21,$Y$3:$Y$21))</f>
        <v>Barech Nieves</v>
      </c>
      <c r="Q13" s="268"/>
      <c r="R13" s="260" t="str">
        <f>IF(R12="","",LOOKUP(R12,$W$3:$W$21,$Y$3:$Y$21))</f>
        <v>Falabella Alejandra</v>
      </c>
      <c r="S13" s="261"/>
      <c r="T13" s="261"/>
      <c r="U13" s="262"/>
      <c r="W13" s="101">
        <v>11</v>
      </c>
      <c r="X13" s="99" t="s">
        <v>227</v>
      </c>
      <c r="Y13" s="47" t="s">
        <v>97</v>
      </c>
      <c r="Z13" s="47" t="s">
        <v>97</v>
      </c>
      <c r="AA13" s="22"/>
    </row>
    <row r="14" spans="1:27" ht="15" customHeight="1" thickBot="1">
      <c r="A14" s="53">
        <v>2000</v>
      </c>
      <c r="B14" s="301" t="str">
        <f>IF(B12="","",IF(LOOKUP(B12,$W$3:$W$21,$Z$3:$Z$21)="","---",LOOKUP(B12,$W$3:$W$21,$Z$3:$Z$21)))</f>
        <v>Ponti Marcelo</v>
      </c>
      <c r="C14" s="302"/>
      <c r="D14" s="305" t="str">
        <f>IF(D12="","",IF(LOOKUP(D12,$W$3:$W$21,$Z$3:$Z$21)="","---",LOOKUP(D12,$W$3:$W$21,$Z$3:$Z$21)))</f>
        <v>a cubrir</v>
      </c>
      <c r="E14" s="264"/>
      <c r="F14" s="240" t="str">
        <f>IF(F12="","",IF(LOOKUP(F12,$W$3:$W$21,$Z$3:$Z$21)="","---",LOOKUP(F12,$W$3:$W$21,$Z$3:$Z$21)))</f>
        <v>Gimenez Susana</v>
      </c>
      <c r="G14" s="241"/>
      <c r="H14" s="241"/>
      <c r="I14" s="242"/>
      <c r="J14" s="240" t="str">
        <f>IF(J12="","",IF(LOOKUP(J12,$W$3:$W$21,$Z$3:$Z$21)="","---",LOOKUP(J12,$W$3:$W$21,$Z$3:$Z$21)))</f>
        <v>Schiaffino, Gabriela</v>
      </c>
      <c r="K14" s="241"/>
      <c r="L14" s="241"/>
      <c r="M14" s="242"/>
      <c r="N14" s="301" t="str">
        <f>IF(N12="","",IF(LOOKUP(N12,$W$3:$W$21,$Z$3:$Z$21)="","---",LOOKUP(N12,$W$3:$W$21,$Z$3:$Z$21)))</f>
        <v>Lasala Victorio</v>
      </c>
      <c r="O14" s="302"/>
      <c r="P14" s="305" t="str">
        <f>IF(P12="","",IF(LOOKUP(P12,$W$3:$W$21,$Z$3:$Z$21)="","---",LOOKUP(P12,$W$3:$W$21,$Z$3:$Z$21)))</f>
        <v>Barech Nieves</v>
      </c>
      <c r="Q14" s="264"/>
      <c r="R14" s="240" t="str">
        <f>IF(R12="","",IF(LOOKUP(R12,$W$3:$W$21,$Z$3:$Z$21)="","---",LOOKUP(R12,$W$3:$W$21,$Z$3:$Z$21)))</f>
        <v>Falabella Alejandra</v>
      </c>
      <c r="S14" s="241"/>
      <c r="T14" s="241"/>
      <c r="U14" s="242"/>
      <c r="W14" s="101">
        <v>12</v>
      </c>
      <c r="X14" s="130" t="s">
        <v>472</v>
      </c>
      <c r="Y14" s="147" t="s">
        <v>421</v>
      </c>
      <c r="Z14" s="147" t="s">
        <v>421</v>
      </c>
      <c r="AA14" s="22"/>
    </row>
    <row r="15" spans="1:27" ht="40.5" customHeight="1">
      <c r="A15" s="53">
        <v>2010</v>
      </c>
      <c r="B15" s="170">
        <v>10</v>
      </c>
      <c r="C15" s="271" t="str">
        <f>IF(B15="","",LOOKUP(B15,$W$3:$W$21,$X$3:$X$21))</f>
        <v xml:space="preserve">Práct. Dte. IV </v>
      </c>
      <c r="D15" s="244"/>
      <c r="E15" s="245"/>
      <c r="F15" s="105">
        <v>7</v>
      </c>
      <c r="G15" s="243" t="str">
        <f>IF(F15="","",LOOKUP(F15,$W$3:$W$21,$X$3:$X$21))</f>
        <v>Físico-Química II</v>
      </c>
      <c r="H15" s="244"/>
      <c r="I15" s="245"/>
      <c r="J15" s="105">
        <v>1</v>
      </c>
      <c r="K15" s="243" t="str">
        <f>IF(J15="","",LOOKUP(J15,$W$3:$W$21,$X$3:$X$21))</f>
        <v>Química Biol. Y Biología Molecular</v>
      </c>
      <c r="L15" s="244"/>
      <c r="M15" s="245"/>
      <c r="N15" s="105">
        <v>4</v>
      </c>
      <c r="O15" s="243" t="str">
        <f>IF(N15="","",LOOKUP(N15,$W$3:$W$21,$X$3:$X$21))</f>
        <v>Química e industrias</v>
      </c>
      <c r="P15" s="244"/>
      <c r="Q15" s="245"/>
      <c r="R15" s="105">
        <v>8</v>
      </c>
      <c r="S15" s="243" t="str">
        <f>IF(R15="","",LOOKUP(R15,$W$3:$W$21,$X$3:$X$21))</f>
        <v>Didáctica de la Química II</v>
      </c>
      <c r="T15" s="244"/>
      <c r="U15" s="245"/>
      <c r="W15" s="25">
        <v>13</v>
      </c>
      <c r="X15" s="149" t="s">
        <v>486</v>
      </c>
      <c r="Y15" s="47" t="s">
        <v>30</v>
      </c>
      <c r="Z15" s="47" t="s">
        <v>30</v>
      </c>
      <c r="AA15" s="22"/>
    </row>
    <row r="16" spans="1:27" ht="15" customHeight="1">
      <c r="A16" s="54"/>
      <c r="B16" s="260" t="str">
        <f>IF(B15="","",LOOKUP(B15,$W$3:$W$21,$Y$3:$Y$21))</f>
        <v>Arn-Escobar</v>
      </c>
      <c r="C16" s="261"/>
      <c r="D16" s="261"/>
      <c r="E16" s="262"/>
      <c r="F16" s="260" t="str">
        <f>IF(F15="","",LOOKUP(F15,$W$3:$W$21,$Y$3:$Y$21))</f>
        <v>Santos Susana</v>
      </c>
      <c r="G16" s="261"/>
      <c r="H16" s="261"/>
      <c r="I16" s="262"/>
      <c r="J16" s="260" t="str">
        <f>IF(J15="","",LOOKUP(J15,$W$3:$W$21,$Y$3:$Y$21))</f>
        <v>Schiaffino, Gabriela</v>
      </c>
      <c r="K16" s="261"/>
      <c r="L16" s="261"/>
      <c r="M16" s="262"/>
      <c r="N16" s="260" t="str">
        <f>IF(N15="","",LOOKUP(N15,$W$3:$W$21,$Y$3:$Y$21))</f>
        <v>Ruszaj Pablo</v>
      </c>
      <c r="O16" s="261"/>
      <c r="P16" s="261"/>
      <c r="Q16" s="262"/>
      <c r="R16" s="260" t="str">
        <f>IF(R15="","",LOOKUP(R15,$W$3:$W$21,$Y$3:$Y$21))</f>
        <v>Lasala Victorio</v>
      </c>
      <c r="S16" s="261"/>
      <c r="T16" s="261"/>
      <c r="U16" s="262"/>
      <c r="W16" s="101">
        <v>14</v>
      </c>
      <c r="X16" s="109" t="s">
        <v>500</v>
      </c>
      <c r="Y16" s="109" t="s">
        <v>459</v>
      </c>
      <c r="Z16" s="109" t="s">
        <v>459</v>
      </c>
      <c r="AA16" s="22"/>
    </row>
    <row r="17" spans="1:27" ht="15" customHeight="1" thickBot="1">
      <c r="A17" s="53">
        <v>2110</v>
      </c>
      <c r="B17" s="240" t="str">
        <f>IF(B15="","",IF(LOOKUP(B15,$W$3:$W$21,$Z$3:$Z$21)="","---",LOOKUP(B15,$W$3:$W$21,$Z$3:$Z$21)))</f>
        <v>a cubrir</v>
      </c>
      <c r="C17" s="241"/>
      <c r="D17" s="241"/>
      <c r="E17" s="242"/>
      <c r="F17" s="240" t="str">
        <f>IF(F15="","",IF(LOOKUP(F15,$W$3:$W$21,$Z$3:$Z$21)="","---",LOOKUP(F15,$W$3:$W$21,$Z$3:$Z$21)))</f>
        <v>Santos Susana</v>
      </c>
      <c r="G17" s="241"/>
      <c r="H17" s="241"/>
      <c r="I17" s="242"/>
      <c r="J17" s="240" t="str">
        <f>IF(J15="","",IF(LOOKUP(J15,$W$3:$W$21,$Z$3:$Z$21)="","---",LOOKUP(J15,$W$3:$W$21,$Z$3:$Z$21)))</f>
        <v>Schiaffino, Gabriela</v>
      </c>
      <c r="K17" s="241"/>
      <c r="L17" s="241"/>
      <c r="M17" s="242"/>
      <c r="N17" s="240" t="str">
        <f>IF(N15="","",IF(LOOKUP(N15,$W$3:$W$21,$Z$3:$Z$21)="","---",LOOKUP(N15,$W$3:$W$21,$Z$3:$Z$21)))</f>
        <v>Ruszaj Pablo</v>
      </c>
      <c r="O17" s="241"/>
      <c r="P17" s="241"/>
      <c r="Q17" s="242"/>
      <c r="R17" s="240" t="str">
        <f>IF(R15="","",IF(LOOKUP(R15,$W$3:$W$21,$Z$3:$Z$21)="","---",LOOKUP(R15,$W$3:$W$21,$Z$3:$Z$21)))</f>
        <v>Lasala Victorio</v>
      </c>
      <c r="S17" s="241"/>
      <c r="T17" s="241"/>
      <c r="U17" s="242"/>
      <c r="W17" s="25"/>
      <c r="X17" s="35"/>
      <c r="Y17" s="34"/>
      <c r="Z17" s="34"/>
      <c r="AA17" s="22"/>
    </row>
    <row r="18" spans="1:27" ht="33" customHeight="1">
      <c r="A18" s="53">
        <v>2110</v>
      </c>
      <c r="B18" s="105">
        <v>10</v>
      </c>
      <c r="C18" s="243" t="str">
        <f>IF(B18="","",LOOKUP(B18,$W$3:$W$21,$X$3:$X$21))</f>
        <v xml:space="preserve">Práct. Dte. IV </v>
      </c>
      <c r="D18" s="244"/>
      <c r="E18" s="245"/>
      <c r="F18" s="105">
        <v>7</v>
      </c>
      <c r="G18" s="243" t="str">
        <f>IF(F18="","",LOOKUP(F18,$W$3:$W$21,$X$3:$X$21))</f>
        <v>Físico-Química II</v>
      </c>
      <c r="H18" s="244"/>
      <c r="I18" s="245"/>
      <c r="J18" s="105">
        <v>1</v>
      </c>
      <c r="K18" s="243" t="str">
        <f>IF(J18="","",LOOKUP(J18,$W$3:$W$21,$X$3:$X$21))</f>
        <v>Química Biol. Y Biología Molecular</v>
      </c>
      <c r="L18" s="244"/>
      <c r="M18" s="245"/>
      <c r="N18" s="105">
        <v>4</v>
      </c>
      <c r="O18" s="243" t="str">
        <f>IF(N18="","",LOOKUP(N18,$W$3:$W$21,$X$3:$X$21))</f>
        <v>Química e industrias</v>
      </c>
      <c r="P18" s="244"/>
      <c r="Q18" s="245"/>
      <c r="R18" s="105">
        <v>8</v>
      </c>
      <c r="S18" s="243" t="str">
        <f>IF(R18="","",LOOKUP(R18,$W$3:$W$21,$X$3:$X$21))</f>
        <v>Didáctica de la Química II</v>
      </c>
      <c r="T18" s="244"/>
      <c r="U18" s="245"/>
      <c r="W18" s="25"/>
      <c r="X18" s="35"/>
      <c r="Y18" s="34"/>
      <c r="Z18" s="34"/>
      <c r="AA18" s="22"/>
    </row>
    <row r="19" spans="1:27" ht="15" customHeight="1">
      <c r="A19" s="54"/>
      <c r="B19" s="260" t="str">
        <f>IF(B18="","",LOOKUP(B18,$W$3:$W$21,$Y$3:$Y$21))</f>
        <v>Arn-Escobar</v>
      </c>
      <c r="C19" s="261"/>
      <c r="D19" s="261"/>
      <c r="E19" s="262"/>
      <c r="F19" s="260" t="str">
        <f>IF(F18="","",LOOKUP(F18,$W$3:$W$21,$Y$3:$Y$21))</f>
        <v>Santos Susana</v>
      </c>
      <c r="G19" s="261"/>
      <c r="H19" s="261"/>
      <c r="I19" s="262"/>
      <c r="J19" s="260" t="str">
        <f>IF(J18="","",LOOKUP(J18,$W$3:$W$21,$Y$3:$Y$21))</f>
        <v>Schiaffino, Gabriela</v>
      </c>
      <c r="K19" s="261"/>
      <c r="L19" s="261"/>
      <c r="M19" s="262"/>
      <c r="N19" s="260" t="str">
        <f>IF(N18="","",LOOKUP(N18,$W$3:$W$21,$Y$3:$Y$21))</f>
        <v>Ruszaj Pablo</v>
      </c>
      <c r="O19" s="261"/>
      <c r="P19" s="261"/>
      <c r="Q19" s="262"/>
      <c r="R19" s="260" t="str">
        <f>IF(R18="","",LOOKUP(R18,$W$3:$W$21,$Y$3:$Y$21))</f>
        <v>Lasala Victorio</v>
      </c>
      <c r="S19" s="261"/>
      <c r="T19" s="261"/>
      <c r="U19" s="262"/>
      <c r="W19" s="25"/>
      <c r="X19" s="46"/>
      <c r="Y19" s="47"/>
      <c r="Z19" s="47"/>
      <c r="AA19" s="22"/>
    </row>
    <row r="20" spans="1:27" ht="15" customHeight="1" thickBot="1">
      <c r="A20" s="53">
        <v>2210</v>
      </c>
      <c r="B20" s="240" t="str">
        <f>IF(B18="","",IF(LOOKUP(B18,$W$3:$W$21,$Z$3:$Z$21)="","---",LOOKUP(B18,$W$3:$W$21,$Z$3:$Z$21)))</f>
        <v>a cubrir</v>
      </c>
      <c r="C20" s="241"/>
      <c r="D20" s="241"/>
      <c r="E20" s="242"/>
      <c r="F20" s="240" t="str">
        <f>IF(F18="","",IF(LOOKUP(F18,$W$3:$W$21,$Z$3:$Z$21)="","---",LOOKUP(F18,$W$3:$W$21,$Z$3:$Z$21)))</f>
        <v>Santos Susana</v>
      </c>
      <c r="G20" s="241"/>
      <c r="H20" s="241"/>
      <c r="I20" s="242"/>
      <c r="J20" s="240" t="str">
        <f>IF(J18="","",IF(LOOKUP(J18,$W$3:$W$21,$Z$3:$Z$21)="","---",LOOKUP(J18,$W$3:$W$21,$Z$3:$Z$21)))</f>
        <v>Schiaffino, Gabriela</v>
      </c>
      <c r="K20" s="241"/>
      <c r="L20" s="241"/>
      <c r="M20" s="242"/>
      <c r="N20" s="240" t="str">
        <f>IF(N18="","",IF(LOOKUP(N18,$W$3:$W$21,$Z$3:$Z$21)="","---",LOOKUP(N18,$W$3:$W$21,$Z$3:$Z$21)))</f>
        <v>Ruszaj Pablo</v>
      </c>
      <c r="O20" s="241"/>
      <c r="P20" s="241"/>
      <c r="Q20" s="242"/>
      <c r="R20" s="240" t="str">
        <f>IF(R18="","",IF(LOOKUP(R18,$W$3:$W$21,$Z$3:$Z$21)="","---",LOOKUP(R18,$W$3:$W$21,$Z$3:$Z$21)))</f>
        <v>Lasala Victorio</v>
      </c>
      <c r="S20" s="241"/>
      <c r="T20" s="241"/>
      <c r="U20" s="242"/>
      <c r="W20" s="25"/>
      <c r="X20" s="46"/>
      <c r="Y20" s="47"/>
      <c r="Z20" s="47"/>
      <c r="AA20" s="22"/>
    </row>
    <row r="21" spans="1:27" ht="15" customHeight="1">
      <c r="B21" s="48"/>
      <c r="C21" s="48"/>
      <c r="D21" s="48"/>
      <c r="E21" s="49"/>
      <c r="F21" s="49"/>
      <c r="G21" s="49"/>
      <c r="H21" s="49"/>
      <c r="I21" s="49"/>
      <c r="J21" s="49"/>
      <c r="K21" s="49"/>
      <c r="L21" s="49"/>
      <c r="M21" s="49"/>
      <c r="N21" s="49"/>
      <c r="O21" s="49"/>
      <c r="P21" s="49"/>
      <c r="Q21" s="50"/>
      <c r="R21" s="50"/>
      <c r="S21" s="50"/>
      <c r="T21" s="50"/>
      <c r="U21" s="50"/>
      <c r="W21" s="25"/>
      <c r="X21" s="46"/>
      <c r="Y21" s="47"/>
      <c r="Z21" s="47"/>
      <c r="AA21" s="22"/>
    </row>
    <row r="22" spans="1:27" ht="12.75" customHeight="1">
      <c r="C22" s="110" t="s">
        <v>467</v>
      </c>
    </row>
    <row r="23" spans="1:27" ht="12.75" customHeight="1">
      <c r="C23" s="165" t="s">
        <v>501</v>
      </c>
    </row>
    <row r="24" spans="1:27" ht="12.75" customHeight="1"/>
    <row r="25" spans="1:27" ht="12.75" customHeight="1"/>
    <row r="26" spans="1:27" ht="12.75" customHeight="1"/>
    <row r="27" spans="1:27" ht="12.75" customHeight="1"/>
    <row r="28" spans="1:27" ht="12.75" customHeight="1"/>
    <row r="29" spans="1:27" ht="12.75" customHeight="1"/>
    <row r="30" spans="1:27" ht="12.75" customHeight="1"/>
    <row r="31" spans="1:27" ht="12.75" customHeight="1"/>
    <row r="32" spans="1:27"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row r="186" ht="12.75"/>
    <row r="187" ht="12.75"/>
    <row r="188" ht="12.75"/>
    <row r="189" ht="12.75"/>
    <row r="190" ht="12.75"/>
    <row r="191" ht="12.75"/>
    <row r="192" ht="12.75"/>
    <row r="193" ht="12.75"/>
    <row r="194" ht="12.75"/>
    <row r="195" ht="12.75"/>
    <row r="196" ht="12.75"/>
    <row r="197" ht="12.75"/>
    <row r="198" ht="12.75"/>
    <row r="199" ht="12.75"/>
    <row r="200" ht="12.75"/>
    <row r="201" ht="12.75"/>
    <row r="202" ht="12.75"/>
    <row r="203" ht="12.75"/>
    <row r="204" ht="12.75"/>
    <row r="205" ht="12.75"/>
    <row r="206" ht="12.75"/>
    <row r="207" ht="12.75"/>
    <row r="208" ht="12.75"/>
    <row r="209" ht="12.75"/>
    <row r="210" ht="12.75"/>
    <row r="211" ht="12.75"/>
    <row r="212" ht="12.75"/>
    <row r="213" ht="12.75"/>
    <row r="214" ht="12.75"/>
    <row r="215" ht="12.75"/>
    <row r="216" ht="12.75"/>
    <row r="217" ht="12.75"/>
    <row r="218" ht="12.75"/>
    <row r="219" ht="12.75"/>
    <row r="220" ht="12.75"/>
    <row r="221" ht="12.75"/>
    <row r="222" ht="12.75"/>
    <row r="223" ht="12.75"/>
    <row r="224" ht="12.75"/>
    <row r="225" ht="12.75"/>
    <row r="226" ht="12.75"/>
    <row r="227" ht="12.75"/>
    <row r="228" ht="12.75"/>
    <row r="229" ht="12.75"/>
    <row r="230" ht="12.75"/>
    <row r="231" ht="12.75"/>
    <row r="232" ht="12.75"/>
    <row r="233" ht="12.75"/>
    <row r="234" ht="12.75"/>
    <row r="235" ht="12.75"/>
    <row r="236" ht="12.75"/>
    <row r="237" ht="12.75"/>
    <row r="238" ht="12.75"/>
    <row r="239" ht="12.75"/>
    <row r="240" ht="12.75"/>
    <row r="241" ht="12.75"/>
    <row r="242" ht="12.75"/>
    <row r="243" ht="12.75"/>
    <row r="244" ht="12.75"/>
    <row r="245" ht="12.75"/>
    <row r="246" ht="12.75"/>
    <row r="247" ht="12.75"/>
    <row r="248" ht="12.75"/>
    <row r="249" ht="12.75"/>
    <row r="250" ht="12.75"/>
    <row r="251" ht="12.75"/>
    <row r="252" ht="12.75"/>
    <row r="253" ht="12.75"/>
    <row r="254" ht="12.75"/>
    <row r="255" ht="12.75"/>
    <row r="256" ht="12.75"/>
    <row r="257" ht="12.75"/>
    <row r="258" ht="12.75"/>
    <row r="259" ht="12.75"/>
    <row r="260" ht="12.75"/>
    <row r="261" ht="12.75"/>
    <row r="262" ht="12.75"/>
    <row r="263" ht="12.75"/>
    <row r="264" ht="12.75"/>
    <row r="265" ht="12.75"/>
    <row r="266" ht="12.75"/>
    <row r="267" ht="12.75"/>
    <row r="268" ht="12.75"/>
    <row r="269" ht="12.75"/>
    <row r="270" ht="12.75"/>
    <row r="271" ht="12.75"/>
    <row r="272" ht="12.75"/>
    <row r="273" ht="12.75"/>
    <row r="274" ht="12.75"/>
    <row r="275" ht="12.75"/>
    <row r="276" ht="12.75"/>
    <row r="277" ht="12.75"/>
    <row r="278" ht="12.75"/>
    <row r="279" ht="12.75"/>
    <row r="280" ht="12.75"/>
    <row r="281" ht="12.75"/>
    <row r="282" ht="12.75"/>
    <row r="283" ht="12.75"/>
    <row r="284" ht="12.75"/>
    <row r="285" ht="12.75"/>
    <row r="286" ht="12.75"/>
    <row r="287" ht="12.75"/>
    <row r="288" ht="12.75"/>
    <row r="289" ht="12.75"/>
    <row r="290" ht="12.75"/>
    <row r="291" ht="12.75"/>
    <row r="292" ht="12.75"/>
    <row r="293" ht="12.75"/>
    <row r="294" ht="12.75"/>
    <row r="295" ht="12.75"/>
    <row r="296" ht="12.75"/>
    <row r="297" ht="12.75"/>
    <row r="298" ht="12.75"/>
    <row r="299" ht="12.75"/>
    <row r="300" ht="12.75"/>
    <row r="301" ht="12.75"/>
    <row r="302" ht="12.75"/>
    <row r="303" ht="12.75"/>
    <row r="304" ht="12.75"/>
    <row r="305" ht="12.75"/>
    <row r="306" ht="12.75"/>
    <row r="307" ht="12.75"/>
    <row r="308" ht="12.75"/>
    <row r="309" ht="12.75"/>
    <row r="310" ht="12.75"/>
    <row r="311" ht="12.75"/>
    <row r="312" ht="12.75"/>
    <row r="313" ht="12.75"/>
    <row r="314" ht="12.75"/>
    <row r="315" ht="12.75"/>
    <row r="316" ht="12.75"/>
    <row r="317" ht="12.75"/>
    <row r="318" ht="12.75"/>
    <row r="319" ht="12.75"/>
    <row r="320" ht="12.75"/>
    <row r="321" ht="12.75"/>
    <row r="322" ht="12.75"/>
    <row r="323" ht="12.75"/>
    <row r="324" ht="12.75"/>
    <row r="325" ht="12.75"/>
    <row r="326" ht="12.75"/>
    <row r="327" ht="12.75"/>
    <row r="328" ht="12.75"/>
    <row r="329" ht="12.75"/>
    <row r="330" ht="12.75"/>
    <row r="331" ht="12.75"/>
    <row r="332" ht="12.75"/>
    <row r="333" ht="12.75"/>
    <row r="334" ht="12.75"/>
    <row r="335" ht="12.75"/>
    <row r="336" ht="12.75"/>
    <row r="337" ht="12.75"/>
    <row r="338" ht="12.75"/>
    <row r="339" ht="12.75"/>
    <row r="340" ht="12.75"/>
    <row r="341" ht="12.75"/>
    <row r="342" ht="12.75"/>
    <row r="343" ht="12.75"/>
    <row r="344" ht="12.75"/>
    <row r="345" ht="12.75"/>
    <row r="346" ht="12.75"/>
    <row r="347" ht="12.75"/>
    <row r="348" ht="12.75"/>
    <row r="349" ht="12.75"/>
    <row r="350" ht="12.75"/>
    <row r="351" ht="12.75"/>
    <row r="352" ht="12.75"/>
    <row r="353" ht="12.75"/>
    <row r="354" ht="12.75"/>
    <row r="355" ht="12.75"/>
    <row r="356" ht="12.75"/>
    <row r="357" ht="12.75"/>
    <row r="358" ht="12.75"/>
    <row r="359" ht="12.75"/>
    <row r="360" ht="12.75"/>
    <row r="361" ht="12.75"/>
    <row r="362" ht="12.75"/>
    <row r="363" ht="12.75"/>
    <row r="364" ht="12.75"/>
    <row r="365" ht="12.75"/>
    <row r="366" ht="12.75"/>
    <row r="367" ht="12.75"/>
    <row r="368" ht="12.75"/>
    <row r="369" ht="12.75"/>
    <row r="370" ht="12.75"/>
    <row r="371" ht="12.75"/>
    <row r="372" ht="12.75"/>
    <row r="373" ht="12.75"/>
    <row r="374" ht="12.75"/>
    <row r="375" ht="12.75"/>
    <row r="376" ht="12.75"/>
    <row r="377" ht="12.75"/>
    <row r="378" ht="12.75"/>
    <row r="379" ht="12.75"/>
    <row r="380" ht="12.75"/>
    <row r="381" ht="12.75"/>
    <row r="382" ht="12.75"/>
    <row r="383" ht="12.75"/>
    <row r="384" ht="12.75"/>
    <row r="385" ht="12.75"/>
    <row r="386" ht="12.75"/>
    <row r="387" ht="12.75"/>
    <row r="388" ht="12.75"/>
    <row r="389" ht="12.75"/>
    <row r="390" ht="12.75"/>
    <row r="391" ht="12.75"/>
    <row r="392" ht="12.75"/>
    <row r="393" ht="12.75"/>
    <row r="394" ht="12.75"/>
    <row r="395" ht="12.75"/>
    <row r="396" ht="12.75"/>
    <row r="397" ht="12.75"/>
    <row r="398" ht="12.75"/>
    <row r="399" ht="12.75"/>
    <row r="400" ht="12.75"/>
    <row r="401" ht="12.75"/>
    <row r="402" ht="12.75"/>
    <row r="403" ht="12.75"/>
    <row r="404" ht="12.75"/>
    <row r="405" ht="12.75"/>
    <row r="406" ht="12.75"/>
    <row r="407" ht="12.75"/>
    <row r="408" ht="12.75"/>
    <row r="409" ht="12.75"/>
    <row r="410" ht="12.75"/>
    <row r="411" ht="12.75"/>
    <row r="412" ht="12.75"/>
    <row r="413" ht="12.75"/>
    <row r="414" ht="12.75"/>
    <row r="415" ht="12.75"/>
    <row r="416" ht="12.75"/>
    <row r="417" ht="12.75"/>
    <row r="418" ht="12.75"/>
    <row r="419" ht="12.75"/>
    <row r="420" ht="12.75"/>
    <row r="421" ht="12.75"/>
    <row r="422" ht="12.75"/>
    <row r="423" ht="12.75"/>
    <row r="424" ht="12.75"/>
    <row r="425" ht="12.75"/>
    <row r="426" ht="12.75"/>
    <row r="427" ht="12.75"/>
    <row r="428" ht="12.75"/>
    <row r="429" ht="12.75"/>
    <row r="430" ht="12.75"/>
    <row r="431" ht="12.75"/>
    <row r="432" ht="12.75"/>
    <row r="433" ht="12.75"/>
    <row r="434" ht="12.75"/>
    <row r="435" ht="12.75"/>
    <row r="436" ht="12.75"/>
    <row r="437" ht="12.75"/>
    <row r="438" ht="12.75"/>
    <row r="439" ht="12.75"/>
    <row r="440" ht="12.75"/>
    <row r="441" ht="12.75"/>
    <row r="442" ht="12.75"/>
    <row r="443" ht="12.75"/>
    <row r="444" ht="12.75"/>
    <row r="445" ht="12.75"/>
    <row r="446" ht="12.75"/>
    <row r="447" ht="12.75"/>
    <row r="448" ht="12.75"/>
    <row r="449" ht="12.75"/>
    <row r="450" ht="12.75"/>
    <row r="451" ht="12.75"/>
    <row r="452" ht="12.75"/>
    <row r="453" ht="12.75"/>
    <row r="454" ht="12.75"/>
    <row r="455" ht="12.75"/>
    <row r="456" ht="12.75"/>
    <row r="457" ht="12.75"/>
    <row r="458" ht="12.75"/>
    <row r="459" ht="12.75"/>
    <row r="460" ht="12.75"/>
    <row r="461" ht="12.75"/>
    <row r="462" ht="12.75"/>
    <row r="463" ht="12.75"/>
    <row r="464" ht="12.75"/>
    <row r="465" ht="12.75"/>
    <row r="466" ht="12.75"/>
    <row r="467" ht="12.75"/>
    <row r="468" ht="12.75"/>
    <row r="469" ht="12.75"/>
    <row r="470" ht="12.75"/>
    <row r="471" ht="12.75"/>
    <row r="472" ht="12.75"/>
    <row r="473" ht="12.75"/>
    <row r="474" ht="12.75"/>
    <row r="475" ht="12.75"/>
    <row r="476" ht="12.75"/>
    <row r="477" ht="12.75"/>
    <row r="478" ht="12.75"/>
    <row r="479" ht="12.75"/>
    <row r="480" ht="12.75"/>
    <row r="481" ht="12.75"/>
    <row r="482" ht="12.75"/>
    <row r="483" ht="12.75"/>
    <row r="484" ht="12.75"/>
    <row r="485" ht="12.75"/>
    <row r="486" ht="12.75"/>
    <row r="487" ht="12.75"/>
    <row r="488" ht="12.75"/>
    <row r="489" ht="12.75"/>
    <row r="490" ht="12.75"/>
    <row r="491" ht="12.75"/>
    <row r="492" ht="12.75"/>
    <row r="493" ht="12.75"/>
    <row r="494" ht="12.75"/>
    <row r="495" ht="12.75"/>
    <row r="496" ht="12.75"/>
    <row r="497" ht="12.75"/>
    <row r="498" ht="12.75"/>
    <row r="499" ht="12.75"/>
    <row r="500" ht="12.75"/>
    <row r="501" ht="12.75"/>
    <row r="502" ht="12.75"/>
    <row r="503" ht="12.75"/>
    <row r="504" ht="12.75"/>
    <row r="505" ht="12.75"/>
    <row r="506" ht="12.75"/>
    <row r="507" ht="12.75"/>
    <row r="508" ht="12.75"/>
    <row r="509" ht="12.75"/>
    <row r="510" ht="12.75"/>
    <row r="511" ht="12.75"/>
    <row r="512" ht="12.75"/>
    <row r="513" ht="12.75"/>
    <row r="514" ht="12.75"/>
    <row r="515" ht="12.75"/>
    <row r="516" ht="12.75"/>
    <row r="517" ht="12.75"/>
    <row r="518" ht="12.75"/>
    <row r="519" ht="12.75"/>
    <row r="520" ht="12.75"/>
    <row r="521" ht="12.75"/>
    <row r="522" ht="12.75"/>
    <row r="523" ht="12.75"/>
    <row r="524" ht="12.75"/>
    <row r="525" ht="12.75"/>
    <row r="526" ht="12.75"/>
    <row r="527" ht="12.75"/>
    <row r="528" ht="12.75"/>
    <row r="529" ht="12.75"/>
    <row r="530" ht="12.75"/>
    <row r="531" ht="12.75"/>
    <row r="532" ht="12.75"/>
    <row r="533" ht="12.75"/>
    <row r="534" ht="12.75"/>
    <row r="535" ht="12.75"/>
    <row r="536" ht="12.75"/>
    <row r="537" ht="12.75"/>
    <row r="538" ht="12.75"/>
    <row r="539" ht="12.75"/>
    <row r="540" ht="12.75"/>
    <row r="541" ht="12.75"/>
    <row r="542" ht="12.75"/>
    <row r="543" ht="12.75"/>
    <row r="544" ht="12.75"/>
    <row r="545" ht="12.75"/>
    <row r="546" ht="12.75"/>
    <row r="547" ht="12.75"/>
    <row r="548" ht="12.75"/>
    <row r="549" ht="12.75"/>
    <row r="550" ht="12.75"/>
    <row r="551" ht="12.75"/>
    <row r="552" ht="12.75"/>
    <row r="553" ht="12.75"/>
    <row r="554" ht="12.75"/>
    <row r="555" ht="12.75"/>
    <row r="556" ht="12.75"/>
    <row r="557" ht="12.75"/>
    <row r="558" ht="12.75"/>
    <row r="559" ht="12.75"/>
    <row r="560" ht="12.75"/>
    <row r="561" ht="12.75"/>
    <row r="562" ht="12.75"/>
    <row r="563" ht="12.75"/>
    <row r="564" ht="12.75"/>
    <row r="565" ht="12.75"/>
    <row r="566" ht="12.75"/>
    <row r="567" ht="12.75"/>
    <row r="568" ht="12.75"/>
    <row r="569" ht="12.75"/>
    <row r="570" ht="12.75"/>
    <row r="571" ht="12.75"/>
    <row r="572" ht="12.75"/>
    <row r="573" ht="12.75"/>
    <row r="574" ht="12.75"/>
    <row r="575" ht="12.75"/>
    <row r="576" ht="12.75"/>
    <row r="577" ht="12.75"/>
    <row r="578" ht="12.75"/>
    <row r="579" ht="12.75"/>
    <row r="580" ht="12.75"/>
    <row r="581" ht="12.75"/>
    <row r="582" ht="12.75"/>
    <row r="583" ht="12.75"/>
    <row r="584" ht="12.75"/>
    <row r="585" ht="12.75"/>
    <row r="586" ht="12.75"/>
    <row r="587" ht="12.75"/>
    <row r="588" ht="12.75"/>
    <row r="589" ht="12.75"/>
    <row r="590" ht="12.75"/>
    <row r="591" ht="12.75"/>
    <row r="592" ht="12.75"/>
    <row r="593" ht="12.75"/>
    <row r="594" ht="12.75"/>
    <row r="595" ht="12.75"/>
    <row r="596" ht="12.75"/>
    <row r="597" ht="12.75"/>
    <row r="598" ht="12.75"/>
    <row r="599" ht="12.75"/>
    <row r="600" ht="12.75"/>
    <row r="601" ht="12.75"/>
    <row r="602" ht="12.75"/>
    <row r="603" ht="12.75"/>
    <row r="604" ht="12.75"/>
    <row r="605" ht="12.75"/>
    <row r="606" ht="12.75"/>
    <row r="607" ht="12.75"/>
    <row r="608" ht="12.75"/>
    <row r="609" ht="12.75"/>
    <row r="610" ht="12.75"/>
    <row r="611" ht="12.75"/>
    <row r="612" ht="12.75"/>
    <row r="613" ht="12.75"/>
    <row r="614" ht="12.75"/>
    <row r="615" ht="12.75"/>
    <row r="616" ht="12.75"/>
    <row r="617" ht="12.75"/>
    <row r="618" ht="12.75"/>
    <row r="619" ht="12.75"/>
    <row r="620" ht="12.75"/>
    <row r="621" ht="12.75"/>
    <row r="622" ht="12.75"/>
    <row r="623" ht="12.75"/>
    <row r="624" ht="12.75"/>
    <row r="625" ht="12.75"/>
    <row r="626" ht="12.75"/>
    <row r="627" ht="12.75"/>
    <row r="628" ht="12.75"/>
    <row r="629" ht="12.75"/>
    <row r="630" ht="12.75"/>
    <row r="631" ht="12.75"/>
    <row r="632" ht="12.75"/>
    <row r="633" ht="12.75"/>
    <row r="634" ht="12.75"/>
    <row r="635" ht="12.75"/>
    <row r="636" ht="12.75"/>
    <row r="637" ht="12.75"/>
    <row r="638" ht="12.75"/>
    <row r="639" ht="12.75"/>
    <row r="640" ht="12.75"/>
    <row r="641" ht="12.75"/>
    <row r="642" ht="12.75"/>
    <row r="643" ht="12.75"/>
    <row r="644" ht="12.75"/>
    <row r="645" ht="12.75"/>
    <row r="646" ht="12.75"/>
    <row r="647" ht="12.75"/>
    <row r="648" ht="12.75"/>
    <row r="649" ht="12.75"/>
    <row r="650" ht="12.75"/>
    <row r="651" ht="12.75"/>
    <row r="652" ht="12.75"/>
    <row r="653" ht="12.75"/>
    <row r="654" ht="12.75"/>
    <row r="655" ht="12.75"/>
    <row r="656" ht="12.75"/>
    <row r="657" ht="12.75"/>
    <row r="658" ht="12.75"/>
    <row r="659" ht="12.75"/>
    <row r="660" ht="12.75"/>
    <row r="661" ht="12.75"/>
    <row r="662" ht="12.75"/>
    <row r="663" ht="12.75"/>
    <row r="664" ht="12.75"/>
    <row r="665" ht="12.75"/>
    <row r="666" ht="12.75"/>
    <row r="667" ht="12.75"/>
    <row r="668" ht="12.75"/>
    <row r="669" ht="12.75"/>
    <row r="670" ht="12.75"/>
    <row r="671" ht="12.75"/>
    <row r="672" ht="12.75"/>
    <row r="673" ht="12.75"/>
    <row r="674" ht="12.75"/>
    <row r="675" ht="12.75"/>
    <row r="676" ht="12.75"/>
    <row r="677" ht="12.75"/>
    <row r="678" ht="12.75"/>
    <row r="679" ht="12.75"/>
    <row r="680" ht="12.75"/>
    <row r="681" ht="12.75"/>
    <row r="682" ht="12.75"/>
    <row r="683" ht="12.75"/>
    <row r="684" ht="12.75"/>
    <row r="685" ht="12.75"/>
    <row r="686" ht="12.75"/>
    <row r="687" ht="12.75"/>
    <row r="688" ht="12.75"/>
    <row r="689" ht="12.75"/>
    <row r="690" ht="12.75"/>
    <row r="691" ht="12.75"/>
    <row r="692" ht="12.75"/>
    <row r="693" ht="12.75"/>
    <row r="694" ht="12.75"/>
    <row r="695" ht="12.75"/>
    <row r="696" ht="12.75"/>
    <row r="697" ht="12.75"/>
    <row r="698" ht="12.75"/>
    <row r="699" ht="12.75"/>
    <row r="700" ht="12.75"/>
    <row r="701" ht="12.75"/>
    <row r="702" ht="12.75"/>
    <row r="703" ht="12.75"/>
    <row r="704" ht="12.75"/>
    <row r="705" ht="12.75"/>
    <row r="706" ht="12.75"/>
    <row r="707" ht="12.75"/>
    <row r="708" ht="12.75"/>
    <row r="709" ht="12.75"/>
    <row r="710" ht="12.75"/>
    <row r="711" ht="12.75"/>
    <row r="712" ht="12.75"/>
    <row r="713" ht="12.75"/>
    <row r="714" ht="12.75"/>
    <row r="715" ht="12.75"/>
    <row r="716" ht="12.75"/>
    <row r="717" ht="12.75"/>
    <row r="718" ht="12.75"/>
    <row r="719" ht="12.75"/>
    <row r="720" ht="12.75"/>
    <row r="721" ht="12.75"/>
    <row r="722" ht="12.75"/>
    <row r="723" ht="12.75"/>
    <row r="724" ht="12.75"/>
    <row r="725" ht="12.75"/>
    <row r="726" ht="12.75"/>
    <row r="727" ht="12.75"/>
    <row r="728" ht="12.75"/>
    <row r="729" ht="12.75"/>
    <row r="730" ht="12.75"/>
    <row r="731" ht="12.75"/>
    <row r="732" ht="12.75"/>
    <row r="733" ht="12.75"/>
    <row r="734" ht="12.75"/>
    <row r="735" ht="12.75"/>
    <row r="736" ht="12.75"/>
    <row r="737" ht="12.75"/>
    <row r="738" ht="12.75"/>
    <row r="739" ht="12.75"/>
    <row r="740" ht="12.75"/>
    <row r="741" ht="12.75"/>
    <row r="742" ht="12.75"/>
    <row r="743" ht="12.75"/>
    <row r="744" ht="12.75"/>
    <row r="745" ht="12.75"/>
    <row r="746" ht="12.75"/>
    <row r="747" ht="12.75"/>
    <row r="748" ht="12.75"/>
    <row r="749" ht="12.75"/>
    <row r="750" ht="12.75"/>
    <row r="751" ht="12.75"/>
    <row r="752" ht="12.75"/>
    <row r="753" ht="12.75"/>
    <row r="754" ht="12.75"/>
    <row r="755" ht="12.75"/>
    <row r="756" ht="12.75"/>
    <row r="757" ht="12.75"/>
    <row r="758" ht="12.75"/>
    <row r="759" ht="12.75"/>
    <row r="760" ht="12.75"/>
    <row r="761" ht="12.75"/>
    <row r="762" ht="12.75"/>
    <row r="763" ht="12.75"/>
    <row r="764" ht="12.75"/>
    <row r="765" ht="12.75"/>
    <row r="766" ht="12.75"/>
    <row r="767" ht="12.75"/>
    <row r="768" ht="12.75"/>
    <row r="769" ht="12.75"/>
    <row r="770" ht="12.75"/>
    <row r="771" ht="12.75"/>
    <row r="772" ht="12.75"/>
    <row r="773" ht="12.75"/>
    <row r="774" ht="12.75"/>
    <row r="775" ht="12.75"/>
    <row r="776" ht="12.75"/>
    <row r="777" ht="12.75"/>
    <row r="778" ht="12.75"/>
    <row r="779" ht="12.75"/>
    <row r="780" ht="12.75"/>
    <row r="781" ht="12.75"/>
    <row r="782" ht="12.75"/>
    <row r="783" ht="12.75"/>
    <row r="784" ht="12.75"/>
    <row r="785" ht="12.75"/>
    <row r="786" ht="12.75"/>
    <row r="787" ht="12.75"/>
    <row r="788" ht="12.75"/>
    <row r="789" ht="12.75"/>
    <row r="790" ht="12.75"/>
    <row r="791" ht="12.75"/>
    <row r="792" ht="12.75"/>
    <row r="793" ht="12.75"/>
    <row r="794" ht="12.75"/>
    <row r="795" ht="12.75"/>
    <row r="796" ht="12.75"/>
    <row r="797" ht="12.75"/>
    <row r="798" ht="12.75"/>
    <row r="799" ht="12.75"/>
    <row r="800" ht="12.75"/>
    <row r="801" ht="12.75"/>
    <row r="802" ht="12.75"/>
    <row r="803" ht="12.75"/>
    <row r="804" ht="12.75"/>
    <row r="805" ht="12.75"/>
    <row r="806" ht="12.75"/>
    <row r="807" ht="12.75"/>
    <row r="808" ht="12.75"/>
    <row r="809" ht="12.75"/>
    <row r="810" ht="12.75"/>
    <row r="811" ht="12.75"/>
    <row r="812" ht="12.75"/>
    <row r="813" ht="12.75"/>
    <row r="814" ht="12.75"/>
    <row r="815" ht="12.75"/>
    <row r="816" ht="12.75"/>
    <row r="817" ht="12.75"/>
    <row r="818" ht="12.75"/>
    <row r="819" ht="12.75"/>
    <row r="820" ht="12.75"/>
    <row r="821" ht="12.75"/>
    <row r="822" ht="12.75"/>
    <row r="823" ht="12.75"/>
    <row r="824" ht="12.75"/>
    <row r="825" ht="12.75"/>
    <row r="826" ht="12.75"/>
    <row r="827" ht="12.75"/>
    <row r="828" ht="12.75"/>
    <row r="829" ht="12.75"/>
    <row r="830" ht="12.75"/>
    <row r="831" ht="12.75"/>
    <row r="832" ht="12.75"/>
    <row r="833" ht="12.75"/>
    <row r="834" ht="12.75"/>
    <row r="835" ht="12.75"/>
    <row r="836" ht="12.75"/>
    <row r="837" ht="12.75"/>
    <row r="838" ht="12.75"/>
    <row r="839" ht="12.75"/>
    <row r="840" ht="12.75"/>
    <row r="841" ht="12.75"/>
    <row r="842" ht="12.75"/>
    <row r="843" ht="12.75"/>
    <row r="844" ht="12.75"/>
    <row r="845" ht="12.75"/>
    <row r="846" ht="12.75"/>
    <row r="847" ht="12.75"/>
    <row r="848" ht="12.75"/>
    <row r="849" ht="12.75"/>
    <row r="850" ht="12.75"/>
    <row r="851" ht="12.75"/>
    <row r="852" ht="12.75"/>
    <row r="853" ht="12.75"/>
    <row r="854" ht="12.75"/>
    <row r="855" ht="12.75"/>
    <row r="856" ht="12.75"/>
    <row r="857" ht="12.75"/>
    <row r="858" ht="12.75"/>
    <row r="859" ht="12.75"/>
    <row r="860" ht="12.75"/>
    <row r="861" ht="12.75"/>
    <row r="862" ht="12.75"/>
    <row r="863" ht="12.75"/>
    <row r="864" ht="12.75"/>
    <row r="865" ht="12.75"/>
    <row r="866" ht="12.75"/>
    <row r="867" ht="12.75"/>
    <row r="868" ht="12.75"/>
    <row r="869" ht="12.75"/>
    <row r="870" ht="12.75"/>
    <row r="871" ht="12.75"/>
    <row r="872" ht="12.75"/>
    <row r="873" ht="12.75"/>
    <row r="874" ht="12.75"/>
    <row r="875" ht="12.75"/>
    <row r="876" ht="12.75"/>
    <row r="877" ht="12.75"/>
    <row r="878" ht="12.75"/>
    <row r="879" ht="12.75"/>
    <row r="880" ht="12.75"/>
    <row r="881" ht="12.75"/>
    <row r="882" ht="12.75"/>
    <row r="883" ht="12.75"/>
    <row r="884" ht="12.75"/>
    <row r="885" ht="12.75"/>
    <row r="886" ht="12.75"/>
    <row r="887" ht="12.75"/>
    <row r="888" ht="12.75"/>
    <row r="889" ht="12.75"/>
    <row r="890" ht="12.75"/>
    <row r="891" ht="12.75"/>
    <row r="892" ht="12.75"/>
    <row r="893" ht="12.75"/>
    <row r="894" ht="12.75"/>
    <row r="895" ht="12.75"/>
    <row r="896" ht="12.75"/>
    <row r="897" ht="12.75"/>
    <row r="898" ht="12.75"/>
    <row r="899" ht="12.75"/>
    <row r="900" ht="12.75"/>
    <row r="901" ht="12.75"/>
    <row r="902" ht="12.75"/>
    <row r="903" ht="12.75"/>
    <row r="904" ht="12.75"/>
    <row r="905" ht="12.75"/>
    <row r="906" ht="12.75"/>
    <row r="907" ht="12.75"/>
    <row r="908" ht="12.75"/>
    <row r="909" ht="12.75"/>
    <row r="910" ht="12.75"/>
    <row r="911" ht="12.75"/>
    <row r="912" ht="12.75"/>
    <row r="913" ht="12.75"/>
    <row r="914" ht="12.75"/>
    <row r="915" ht="12.75"/>
    <row r="916" ht="12.75"/>
    <row r="917" ht="12.75"/>
    <row r="918" ht="12.75"/>
    <row r="919" ht="12.75"/>
    <row r="920" ht="12.75"/>
    <row r="921" ht="12.75"/>
    <row r="922" ht="12.75"/>
    <row r="923" ht="12.75"/>
    <row r="924" ht="12.75"/>
    <row r="925" ht="12.75"/>
    <row r="926" ht="12.75"/>
    <row r="927" ht="12.75"/>
    <row r="928" ht="12.75"/>
    <row r="929" ht="12.75"/>
    <row r="930" ht="12.75"/>
    <row r="931" ht="12.75"/>
    <row r="932" ht="12.75"/>
    <row r="933" ht="12.75"/>
    <row r="934" ht="12.75"/>
    <row r="935" ht="12.75"/>
    <row r="936" ht="12.75"/>
    <row r="937" ht="12.75"/>
    <row r="938" ht="12.75"/>
    <row r="939" ht="12.75"/>
    <row r="940" ht="12.75"/>
    <row r="941" ht="12.75"/>
    <row r="942" ht="12.75"/>
    <row r="943" ht="12.75"/>
    <row r="944" ht="12.75"/>
  </sheetData>
  <mergeCells count="100">
    <mergeCell ref="R13:U13"/>
    <mergeCell ref="N14:O14"/>
    <mergeCell ref="D14:E14"/>
    <mergeCell ref="B10:C10"/>
    <mergeCell ref="B11:C11"/>
    <mergeCell ref="N11:O11"/>
    <mergeCell ref="P11:Q11"/>
    <mergeCell ref="R10:U10"/>
    <mergeCell ref="R11:U11"/>
    <mergeCell ref="P14:Q14"/>
    <mergeCell ref="R14:U14"/>
    <mergeCell ref="S12:U12"/>
    <mergeCell ref="O15:Q15"/>
    <mergeCell ref="B13:C13"/>
    <mergeCell ref="B14:C14"/>
    <mergeCell ref="D10:E10"/>
    <mergeCell ref="D11:E11"/>
    <mergeCell ref="D13:E13"/>
    <mergeCell ref="F10:I10"/>
    <mergeCell ref="J10:M10"/>
    <mergeCell ref="F11:I11"/>
    <mergeCell ref="J11:M11"/>
    <mergeCell ref="N13:O13"/>
    <mergeCell ref="P13:Q13"/>
    <mergeCell ref="J13:M13"/>
    <mergeCell ref="G12:I12"/>
    <mergeCell ref="F13:I13"/>
    <mergeCell ref="R5:U5"/>
    <mergeCell ref="O6:Q6"/>
    <mergeCell ref="S6:U6"/>
    <mergeCell ref="N4:Q4"/>
    <mergeCell ref="G6:I6"/>
    <mergeCell ref="K6:M6"/>
    <mergeCell ref="N5:Q5"/>
    <mergeCell ref="N7:Q7"/>
    <mergeCell ref="R7:U7"/>
    <mergeCell ref="G9:I9"/>
    <mergeCell ref="K9:M9"/>
    <mergeCell ref="K12:M12"/>
    <mergeCell ref="S9:U9"/>
    <mergeCell ref="N10:O10"/>
    <mergeCell ref="P10:Q10"/>
    <mergeCell ref="R17:U17"/>
    <mergeCell ref="N20:Q20"/>
    <mergeCell ref="R20:U20"/>
    <mergeCell ref="C18:E18"/>
    <mergeCell ref="B19:E19"/>
    <mergeCell ref="F19:I19"/>
    <mergeCell ref="J19:M19"/>
    <mergeCell ref="B20:E20"/>
    <mergeCell ref="F20:I20"/>
    <mergeCell ref="J20:M20"/>
    <mergeCell ref="G18:I18"/>
    <mergeCell ref="S18:U18"/>
    <mergeCell ref="K18:M18"/>
    <mergeCell ref="O18:Q18"/>
    <mergeCell ref="N19:Q19"/>
    <mergeCell ref="R19:U19"/>
    <mergeCell ref="B17:E17"/>
    <mergeCell ref="F17:I17"/>
    <mergeCell ref="J17:M17"/>
    <mergeCell ref="N17:Q17"/>
    <mergeCell ref="C1:U1"/>
    <mergeCell ref="B2:E2"/>
    <mergeCell ref="F2:I2"/>
    <mergeCell ref="J2:M2"/>
    <mergeCell ref="N2:Q2"/>
    <mergeCell ref="R2:U2"/>
    <mergeCell ref="O3:Q3"/>
    <mergeCell ref="S3:U3"/>
    <mergeCell ref="R4:U4"/>
    <mergeCell ref="F5:I5"/>
    <mergeCell ref="J5:M5"/>
    <mergeCell ref="C6:E6"/>
    <mergeCell ref="B7:E7"/>
    <mergeCell ref="F7:I7"/>
    <mergeCell ref="C3:E3"/>
    <mergeCell ref="G3:I3"/>
    <mergeCell ref="K3:M3"/>
    <mergeCell ref="B4:E4"/>
    <mergeCell ref="F4:I4"/>
    <mergeCell ref="J4:M4"/>
    <mergeCell ref="B5:E5"/>
    <mergeCell ref="J7:M7"/>
    <mergeCell ref="R16:U16"/>
    <mergeCell ref="B8:E8"/>
    <mergeCell ref="F8:I8"/>
    <mergeCell ref="J8:M8"/>
    <mergeCell ref="N8:Q8"/>
    <mergeCell ref="R8:U8"/>
    <mergeCell ref="C15:E15"/>
    <mergeCell ref="G15:I15"/>
    <mergeCell ref="K15:M15"/>
    <mergeCell ref="B16:E16"/>
    <mergeCell ref="F16:I16"/>
    <mergeCell ref="J16:M16"/>
    <mergeCell ref="N16:Q16"/>
    <mergeCell ref="F14:I14"/>
    <mergeCell ref="J14:M14"/>
    <mergeCell ref="S15:U15"/>
  </mergeCells>
  <conditionalFormatting sqref="K3 O3 S3 J4 N4 R4 K6 O6 S6 J7 N7 R7 K9 S9 J10 R10 K12 S12 J13 R13 K15 O15 S15 J16 N16 R16 K18 O18 S18 J19 N19 R19 C3:E4 C9:E9 C15:E15 G3:I4 G9:I9 C6:E6 C12:E12 C18:E18 B3:B20 G6:I6 G12:I12 G15:I15 G18:I18 F3:F20">
    <cfRule type="cellIs" dxfId="1444" priority="10" operator="equal">
      <formula>""</formula>
    </cfRule>
  </conditionalFormatting>
  <conditionalFormatting sqref="J8 N8 R8 J11 R11 J14 R14 J17 N17 R17 J20 N20 R20">
    <cfRule type="cellIs" dxfId="1443" priority="14" operator="equal">
      <formula>""</formula>
    </cfRule>
  </conditionalFormatting>
  <conditionalFormatting sqref="J16 K15:M15">
    <cfRule type="cellIs" dxfId="1442" priority="15" operator="equal">
      <formula>""</formula>
    </cfRule>
  </conditionalFormatting>
  <conditionalFormatting sqref="R5 R11">
    <cfRule type="cellIs" dxfId="1441" priority="16" operator="equal">
      <formula>""</formula>
    </cfRule>
  </conditionalFormatting>
  <conditionalFormatting sqref="K3:M4 J4 K6:M6 K9:M9 J10">
    <cfRule type="cellIs" dxfId="1440" priority="21" operator="equal">
      <formula>""</formula>
    </cfRule>
  </conditionalFormatting>
  <conditionalFormatting sqref="J3:J9 N8 R8 J11 R11 J14 R14 J17 N17 R17 J20 N20 R20">
    <cfRule type="cellIs" dxfId="1439" priority="22" operator="equal">
      <formula>""</formula>
    </cfRule>
  </conditionalFormatting>
  <conditionalFormatting sqref="J5 J11">
    <cfRule type="cellIs" dxfId="1438" priority="23" operator="equal">
      <formula>""</formula>
    </cfRule>
  </conditionalFormatting>
  <conditionalFormatting sqref="O3:Q4 N4 O6:Q6">
    <cfRule type="cellIs" dxfId="1437" priority="24" operator="equal">
      <formula>""</formula>
    </cfRule>
  </conditionalFormatting>
  <conditionalFormatting sqref="N3:N8">
    <cfRule type="cellIs" dxfId="1436" priority="25" operator="equal">
      <formula>""</formula>
    </cfRule>
  </conditionalFormatting>
  <conditionalFormatting sqref="N5">
    <cfRule type="cellIs" dxfId="1435" priority="26" operator="equal">
      <formula>""</formula>
    </cfRule>
  </conditionalFormatting>
  <conditionalFormatting sqref="S3:U4 R4 S6:U6 S9:U9 R10">
    <cfRule type="cellIs" dxfId="1434" priority="27" operator="equal">
      <formula>""</formula>
    </cfRule>
  </conditionalFormatting>
  <conditionalFormatting sqref="R3:R9">
    <cfRule type="cellIs" dxfId="1433" priority="28" operator="equal">
      <formula>""</formula>
    </cfRule>
  </conditionalFormatting>
  <conditionalFormatting sqref="K6:M6 J7 K12:M12 J13">
    <cfRule type="cellIs" dxfId="1432" priority="45" operator="equal">
      <formula>""</formula>
    </cfRule>
  </conditionalFormatting>
  <conditionalFormatting sqref="J6 J12">
    <cfRule type="cellIs" dxfId="1431" priority="46" operator="equal">
      <formula>""</formula>
    </cfRule>
  </conditionalFormatting>
  <conditionalFormatting sqref="J15">
    <cfRule type="cellIs" dxfId="1430" priority="47" operator="equal">
      <formula>""</formula>
    </cfRule>
  </conditionalFormatting>
  <conditionalFormatting sqref="J17">
    <cfRule type="cellIs" dxfId="1429" priority="48" operator="equal">
      <formula>""</formula>
    </cfRule>
  </conditionalFormatting>
  <conditionalFormatting sqref="J19 K18:M18">
    <cfRule type="cellIs" dxfId="1428" priority="49" operator="equal">
      <formula>""</formula>
    </cfRule>
  </conditionalFormatting>
  <conditionalFormatting sqref="J18">
    <cfRule type="cellIs" dxfId="1427" priority="50" operator="equal">
      <formula>""</formula>
    </cfRule>
  </conditionalFormatting>
  <conditionalFormatting sqref="J20">
    <cfRule type="cellIs" dxfId="1426" priority="51" operator="equal">
      <formula>""</formula>
    </cfRule>
  </conditionalFormatting>
  <conditionalFormatting sqref="O6:Q6 N7">
    <cfRule type="cellIs" dxfId="1425" priority="52" operator="equal">
      <formula>""</formula>
    </cfRule>
  </conditionalFormatting>
  <conditionalFormatting sqref="N6">
    <cfRule type="cellIs" dxfId="1424" priority="53" operator="equal">
      <formula>""</formula>
    </cfRule>
  </conditionalFormatting>
  <conditionalFormatting sqref="N8">
    <cfRule type="cellIs" dxfId="1423" priority="54" operator="equal">
      <formula>""</formula>
    </cfRule>
  </conditionalFormatting>
  <conditionalFormatting sqref="N16 O15:Q15">
    <cfRule type="cellIs" dxfId="1422" priority="55" operator="equal">
      <formula>""</formula>
    </cfRule>
  </conditionalFormatting>
  <conditionalFormatting sqref="N15">
    <cfRule type="cellIs" dxfId="1421" priority="56" operator="equal">
      <formula>""</formula>
    </cfRule>
  </conditionalFormatting>
  <conditionalFormatting sqref="N17">
    <cfRule type="cellIs" dxfId="1420" priority="57" operator="equal">
      <formula>""</formula>
    </cfRule>
  </conditionalFormatting>
  <conditionalFormatting sqref="N19 O18:Q18">
    <cfRule type="cellIs" dxfId="1419" priority="58" operator="equal">
      <formula>""</formula>
    </cfRule>
  </conditionalFormatting>
  <conditionalFormatting sqref="N18">
    <cfRule type="cellIs" dxfId="1418" priority="59" operator="equal">
      <formula>""</formula>
    </cfRule>
  </conditionalFormatting>
  <conditionalFormatting sqref="N20">
    <cfRule type="cellIs" dxfId="1417" priority="60" operator="equal">
      <formula>""</formula>
    </cfRule>
  </conditionalFormatting>
  <conditionalFormatting sqref="R8 R14">
    <cfRule type="cellIs" dxfId="1416" priority="61" operator="equal">
      <formula>""</formula>
    </cfRule>
  </conditionalFormatting>
  <conditionalFormatting sqref="S6:U6 R7 S12:U12 R13">
    <cfRule type="cellIs" dxfId="1415" priority="62" operator="equal">
      <formula>""</formula>
    </cfRule>
  </conditionalFormatting>
  <conditionalFormatting sqref="R6 R12">
    <cfRule type="cellIs" dxfId="1414" priority="63" operator="equal">
      <formula>""</formula>
    </cfRule>
  </conditionalFormatting>
  <conditionalFormatting sqref="R17">
    <cfRule type="cellIs" dxfId="1413" priority="64" operator="equal">
      <formula>""</formula>
    </cfRule>
  </conditionalFormatting>
  <conditionalFormatting sqref="R16 S15:U15">
    <cfRule type="cellIs" dxfId="1412" priority="65" operator="equal">
      <formula>""</formula>
    </cfRule>
  </conditionalFormatting>
  <conditionalFormatting sqref="R15">
    <cfRule type="cellIs" dxfId="1411" priority="66" operator="equal">
      <formula>""</formula>
    </cfRule>
  </conditionalFormatting>
  <conditionalFormatting sqref="R20">
    <cfRule type="cellIs" dxfId="1410" priority="67" operator="equal">
      <formula>""</formula>
    </cfRule>
  </conditionalFormatting>
  <conditionalFormatting sqref="R19 S18:U18">
    <cfRule type="cellIs" dxfId="1409" priority="68" operator="equal">
      <formula>""</formula>
    </cfRule>
  </conditionalFormatting>
  <conditionalFormatting sqref="R18">
    <cfRule type="cellIs" dxfId="1408" priority="69" operator="equal">
      <formula>""</formula>
    </cfRule>
  </conditionalFormatting>
  <conditionalFormatting sqref="O9:Q9 N10 N13">
    <cfRule type="cellIs" dxfId="1407" priority="2" operator="equal">
      <formula>""</formula>
    </cfRule>
  </conditionalFormatting>
  <conditionalFormatting sqref="N9">
    <cfRule type="cellIs" dxfId="1406" priority="3" operator="equal">
      <formula>""</formula>
    </cfRule>
  </conditionalFormatting>
  <conditionalFormatting sqref="N11 N14">
    <cfRule type="cellIs" dxfId="1405" priority="4" operator="equal">
      <formula>""</formula>
    </cfRule>
  </conditionalFormatting>
  <conditionalFormatting sqref="N11">
    <cfRule type="cellIs" dxfId="1404" priority="5" operator="equal">
      <formula>""</formula>
    </cfRule>
  </conditionalFormatting>
  <conditionalFormatting sqref="N11 N14">
    <cfRule type="cellIs" dxfId="1403" priority="6" operator="equal">
      <formula>""</formula>
    </cfRule>
  </conditionalFormatting>
  <conditionalFormatting sqref="O12:Q12 N13">
    <cfRule type="cellIs" dxfId="1402" priority="7" operator="equal">
      <formula>""</formula>
    </cfRule>
  </conditionalFormatting>
  <conditionalFormatting sqref="N12">
    <cfRule type="cellIs" dxfId="1401" priority="8" operator="equal">
      <formula>""</formula>
    </cfRule>
  </conditionalFormatting>
  <conditionalFormatting sqref="N14">
    <cfRule type="cellIs" dxfId="1400" priority="9" operator="equal">
      <formula>""</formula>
    </cfRule>
  </conditionalFormatting>
  <printOptions horizontalCentered="1" verticalCentered="1"/>
  <pageMargins left="0.23622047244094491" right="0.23622047244094491" top="0.74803149606299213" bottom="0.74803149606299213" header="0" footer="0"/>
  <pageSetup paperSize="9" pageOrder="overThenDown" orientation="landscape" cellComments="atEnd"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AA944"/>
  <sheetViews>
    <sheetView showGridLines="0" workbookViewId="0">
      <selection activeCell="J25" sqref="J25"/>
    </sheetView>
  </sheetViews>
  <sheetFormatPr baseColWidth="10" defaultColWidth="12.7109375" defaultRowHeight="15.75" customHeight="1"/>
  <cols>
    <col min="1" max="1" width="4.42578125" customWidth="1"/>
    <col min="2" max="2" width="1.85546875" customWidth="1"/>
    <col min="3" max="3" width="9.28515625" customWidth="1"/>
    <col min="4" max="4" width="1.85546875" customWidth="1"/>
    <col min="5" max="5" width="9.28515625" customWidth="1"/>
    <col min="6" max="6" width="1.85546875" customWidth="1"/>
    <col min="7" max="7" width="9.28515625" customWidth="1"/>
    <col min="8" max="8" width="1.85546875" customWidth="1"/>
    <col min="9" max="9" width="9.28515625" customWidth="1"/>
    <col min="10" max="10" width="2.7109375" customWidth="1"/>
    <col min="11" max="11" width="9.28515625" customWidth="1"/>
    <col min="12" max="12" width="1.85546875" customWidth="1"/>
    <col min="13" max="13" width="9.28515625" customWidth="1"/>
    <col min="14" max="14" width="1.85546875" customWidth="1"/>
    <col min="15" max="15" width="9.7109375" customWidth="1"/>
    <col min="16" max="16" width="1.85546875" customWidth="1"/>
    <col min="17" max="17" width="9.85546875" customWidth="1"/>
    <col min="18" max="18" width="3.42578125" customWidth="1"/>
    <col min="19" max="19" width="9.28515625" customWidth="1"/>
    <col min="20" max="20" width="1.85546875" customWidth="1"/>
    <col min="21" max="21" width="9.28515625" customWidth="1"/>
    <col min="22" max="22" width="5.7109375" customWidth="1"/>
    <col min="23" max="23" width="3" customWidth="1"/>
    <col min="24" max="24" width="24.28515625" customWidth="1"/>
    <col min="25" max="25" width="14.7109375" customWidth="1"/>
    <col min="26" max="26" width="14.140625" customWidth="1"/>
    <col min="27" max="27" width="9.7109375" customWidth="1"/>
  </cols>
  <sheetData>
    <row r="1" spans="1:27" ht="27.75" customHeight="1">
      <c r="A1" s="20"/>
      <c r="B1" s="21"/>
      <c r="C1" s="234" t="s">
        <v>228</v>
      </c>
      <c r="D1" s="223"/>
      <c r="E1" s="223"/>
      <c r="F1" s="223"/>
      <c r="G1" s="223"/>
      <c r="H1" s="223"/>
      <c r="I1" s="223"/>
      <c r="J1" s="223"/>
      <c r="K1" s="223"/>
      <c r="L1" s="223"/>
      <c r="M1" s="223"/>
      <c r="N1" s="223"/>
      <c r="O1" s="223"/>
      <c r="P1" s="223"/>
      <c r="Q1" s="223"/>
      <c r="R1" s="223"/>
      <c r="S1" s="223"/>
      <c r="T1" s="223"/>
      <c r="U1" s="223"/>
      <c r="V1" s="22"/>
      <c r="W1" s="23"/>
    </row>
    <row r="2" spans="1:27" ht="15" customHeight="1">
      <c r="A2" s="24"/>
      <c r="B2" s="235" t="s">
        <v>16</v>
      </c>
      <c r="C2" s="236"/>
      <c r="D2" s="236"/>
      <c r="E2" s="237"/>
      <c r="F2" s="235" t="s">
        <v>179</v>
      </c>
      <c r="G2" s="236"/>
      <c r="H2" s="236"/>
      <c r="I2" s="237"/>
      <c r="J2" s="235" t="s">
        <v>180</v>
      </c>
      <c r="K2" s="236"/>
      <c r="L2" s="236"/>
      <c r="M2" s="237"/>
      <c r="N2" s="235" t="s">
        <v>181</v>
      </c>
      <c r="O2" s="236"/>
      <c r="P2" s="236"/>
      <c r="Q2" s="237"/>
      <c r="R2" s="235" t="s">
        <v>182</v>
      </c>
      <c r="S2" s="236"/>
      <c r="T2" s="236"/>
      <c r="U2" s="237"/>
      <c r="W2" s="25"/>
      <c r="X2" s="26" t="s">
        <v>183</v>
      </c>
      <c r="Y2" s="26" t="s">
        <v>184</v>
      </c>
      <c r="Z2" s="26" t="s">
        <v>185</v>
      </c>
      <c r="AA2" s="27"/>
    </row>
    <row r="3" spans="1:27" ht="15" customHeight="1">
      <c r="A3" s="28"/>
      <c r="B3" s="29"/>
      <c r="C3" s="231" t="str">
        <f>IF(B3="","",LOOKUP(B3,$W$3:$W$21,$X$3:$X$21))</f>
        <v/>
      </c>
      <c r="D3" s="232"/>
      <c r="E3" s="233"/>
      <c r="F3" s="31"/>
      <c r="G3" s="231" t="str">
        <f>IF(F3="","",LOOKUP(F3,$W$3:$W$21,$X$3:$X$21))</f>
        <v/>
      </c>
      <c r="H3" s="232"/>
      <c r="I3" s="233"/>
      <c r="J3" s="29">
        <v>10</v>
      </c>
      <c r="K3" s="231" t="str">
        <f>IF(J3="","",LOOKUP(J3,$W$3:$W$21,$X$3:$X$21))</f>
        <v xml:space="preserve">Práct. Dte. I </v>
      </c>
      <c r="L3" s="232"/>
      <c r="M3" s="233"/>
      <c r="N3" s="29"/>
      <c r="O3" s="231" t="str">
        <f>IF(N3="","",LOOKUP(N3,$W$3:$W$21,$X$3:$X$21))</f>
        <v/>
      </c>
      <c r="P3" s="232"/>
      <c r="Q3" s="233"/>
      <c r="R3" s="31"/>
      <c r="S3" s="309" t="str">
        <f>IF(R3="","",LOOKUP(R3,$W$3:$W$21,$X$3:$X$21))</f>
        <v/>
      </c>
      <c r="T3" s="244"/>
      <c r="U3" s="245"/>
      <c r="W3" s="25">
        <v>1</v>
      </c>
      <c r="X3" s="33" t="s">
        <v>186</v>
      </c>
      <c r="Y3" s="34" t="s">
        <v>117</v>
      </c>
      <c r="Z3" s="34" t="s">
        <v>117</v>
      </c>
      <c r="AA3" s="22"/>
    </row>
    <row r="4" spans="1:27" ht="15" customHeight="1">
      <c r="A4" s="28" t="s">
        <v>187</v>
      </c>
      <c r="B4" s="228" t="str">
        <f>IF(B3="","",LOOKUP(B3,$W$3:$W$21,$Y$3:$Y$21))</f>
        <v/>
      </c>
      <c r="C4" s="223"/>
      <c r="D4" s="223"/>
      <c r="E4" s="229"/>
      <c r="F4" s="228" t="str">
        <f>IF(F3="","",LOOKUP(F3,$W$3:$W$21,$Y$3:$Y$21))</f>
        <v/>
      </c>
      <c r="G4" s="223"/>
      <c r="H4" s="223"/>
      <c r="I4" s="229"/>
      <c r="J4" s="228" t="str">
        <f>IF(J3="","",LOOKUP(J3,$W$3:$W$21,$Y$3:$Y$21))</f>
        <v>Ojeda Mariana</v>
      </c>
      <c r="K4" s="223"/>
      <c r="L4" s="223"/>
      <c r="M4" s="229"/>
      <c r="N4" s="228" t="str">
        <f>IF(N3="","",LOOKUP(N3,$W$3:$W$21,$Y$3:$Y$21))</f>
        <v/>
      </c>
      <c r="O4" s="223"/>
      <c r="P4" s="223"/>
      <c r="Q4" s="229"/>
      <c r="R4" s="228" t="str">
        <f>IF(R3="","",LOOKUP(R3,$W$3:$W$21,$Y$3:$Y$21))</f>
        <v/>
      </c>
      <c r="S4" s="223"/>
      <c r="T4" s="223"/>
      <c r="U4" s="229"/>
      <c r="W4" s="25">
        <v>2</v>
      </c>
      <c r="X4" s="35" t="s">
        <v>188</v>
      </c>
      <c r="Y4" s="34" t="s">
        <v>110</v>
      </c>
      <c r="Z4" s="34" t="s">
        <v>110</v>
      </c>
      <c r="AA4" s="22"/>
    </row>
    <row r="5" spans="1:27" ht="15" customHeight="1" thickBot="1">
      <c r="A5" s="28"/>
      <c r="B5" s="224" t="str">
        <f>IF(B3="","",IF(LOOKUP(B3,$W$7:$W$21,$Z$11:$Z$21)="","---",LOOKUP(B3,$W$7:$W$21,$Z$11:$Z$21)))</f>
        <v/>
      </c>
      <c r="C5" s="225"/>
      <c r="D5" s="225"/>
      <c r="E5" s="226"/>
      <c r="F5" s="224" t="str">
        <f>IF(F3="","",IF(LOOKUP(F3,$W$7:$W$21,$Z$11:$Z$21)="","---",LOOKUP(F3,$W$7:$W$21,$Z$11:$Z$21)))</f>
        <v/>
      </c>
      <c r="G5" s="225"/>
      <c r="H5" s="225"/>
      <c r="I5" s="226"/>
      <c r="J5" s="224" t="str">
        <f>IF(J3="","",LOOKUP(J3,$W$3:$W$21,$Y$3:$Y$21))</f>
        <v>Ojeda Mariana</v>
      </c>
      <c r="K5" s="257"/>
      <c r="L5" s="257"/>
      <c r="M5" s="308"/>
      <c r="N5" s="224" t="str">
        <f>IF(N3="","",IF(LOOKUP(N3,$W$7:$W$21,$Z$11:$Z$21)="","---",LOOKUP(N3,$W$7:$W$21,$Z$11:$Z$21)))</f>
        <v/>
      </c>
      <c r="O5" s="225"/>
      <c r="P5" s="225"/>
      <c r="Q5" s="226"/>
      <c r="R5" s="224" t="str">
        <f>IF(R3="","",IF(LOOKUP(R3,$W$7:$W$21,$Z$11:$Z$21)="","---",LOOKUP(R3,$W$7:$W$21,$Z$11:$Z$21)))</f>
        <v/>
      </c>
      <c r="S5" s="225"/>
      <c r="T5" s="225"/>
      <c r="U5" s="226"/>
      <c r="W5" s="32">
        <v>3</v>
      </c>
      <c r="X5" s="35" t="s">
        <v>189</v>
      </c>
      <c r="Y5" s="34" t="s">
        <v>95</v>
      </c>
      <c r="Z5" s="34" t="s">
        <v>95</v>
      </c>
      <c r="AA5" s="22"/>
    </row>
    <row r="6" spans="1:27" ht="15" customHeight="1">
      <c r="A6" s="28">
        <v>1700</v>
      </c>
      <c r="B6" s="29"/>
      <c r="C6" s="231" t="str">
        <f>IF(B6="","",LOOKUP(B6,$W$3:$W$21,$X$3:$X$21))</f>
        <v/>
      </c>
      <c r="D6" s="232"/>
      <c r="E6" s="233"/>
      <c r="F6" s="31"/>
      <c r="G6" s="231" t="str">
        <f>IF(F6="","",LOOKUP(F6,$W$3:$W$21,$X$3:$X$21))</f>
        <v/>
      </c>
      <c r="H6" s="232"/>
      <c r="I6" s="233"/>
      <c r="J6" s="29">
        <v>10</v>
      </c>
      <c r="K6" s="231" t="str">
        <f>IF(J6="","",LOOKUP(J6,$W$3:$W$21,$X$3:$X$21))</f>
        <v xml:space="preserve">Práct. Dte. I </v>
      </c>
      <c r="L6" s="232"/>
      <c r="M6" s="233"/>
      <c r="N6" s="29">
        <v>5</v>
      </c>
      <c r="O6" s="231" t="str">
        <f>IF(N6="","",LOOKUP(N6,$W$3:$W$21,$X$3:$X$21))</f>
        <v>Química y Act. Exp. I</v>
      </c>
      <c r="P6" s="232"/>
      <c r="Q6" s="233"/>
      <c r="R6" s="129"/>
      <c r="S6" s="309" t="str">
        <f>IF(R6="","",LOOKUP(R6,$W$3:$W$21,$X$3:$X$21))</f>
        <v/>
      </c>
      <c r="T6" s="244"/>
      <c r="U6" s="245"/>
      <c r="W6" s="32">
        <v>4</v>
      </c>
      <c r="X6" s="35" t="s">
        <v>190</v>
      </c>
      <c r="Y6" s="34" t="s">
        <v>155</v>
      </c>
      <c r="Z6" s="34" t="s">
        <v>155</v>
      </c>
      <c r="AA6" s="22"/>
    </row>
    <row r="7" spans="1:27" ht="15" customHeight="1">
      <c r="A7" s="28" t="s">
        <v>191</v>
      </c>
      <c r="B7" s="228" t="str">
        <f>IF(B6="","",LOOKUP(B6,$W$3:$W$21,$Y$3:$Y$21))</f>
        <v/>
      </c>
      <c r="C7" s="223"/>
      <c r="D7" s="223"/>
      <c r="E7" s="229"/>
      <c r="F7" s="228" t="str">
        <f>IF(F6="","",LOOKUP(F6,$W$3:$W$21,$Y$3:$Y$21))</f>
        <v/>
      </c>
      <c r="G7" s="223"/>
      <c r="H7" s="223"/>
      <c r="I7" s="229"/>
      <c r="J7" s="228" t="str">
        <f>IF(J6="","",LOOKUP(J6,$W$3:$W$21,$Y$3:$Y$21))</f>
        <v>Ojeda Mariana</v>
      </c>
      <c r="K7" s="223"/>
      <c r="L7" s="223"/>
      <c r="M7" s="229"/>
      <c r="N7" s="228" t="str">
        <f>IF(N6="","",LOOKUP(N6,$W$3:$W$21,$Y$3:$Y$21))</f>
        <v>Ponti Marcelo</v>
      </c>
      <c r="O7" s="223"/>
      <c r="P7" s="223"/>
      <c r="Q7" s="229"/>
      <c r="R7" s="307" t="str">
        <f>IF(R6="","",LOOKUP(R6,$W$3:$W$21,$Y$3:$Y$21))</f>
        <v/>
      </c>
      <c r="S7" s="261"/>
      <c r="T7" s="261"/>
      <c r="U7" s="262"/>
      <c r="W7" s="32">
        <v>5</v>
      </c>
      <c r="X7" s="35" t="s">
        <v>192</v>
      </c>
      <c r="Y7" s="34" t="s">
        <v>120</v>
      </c>
      <c r="Z7" s="34" t="s">
        <v>120</v>
      </c>
      <c r="AA7" s="22"/>
    </row>
    <row r="8" spans="1:27" ht="15" customHeight="1">
      <c r="A8" s="28">
        <v>1800</v>
      </c>
      <c r="B8" s="224" t="str">
        <f>IF(B6="","",IF(LOOKUP(B6,$W$7:$W$21,$Z$11:$Z$21)="","---",LOOKUP(B6,$W$7:$W$21,$Z$11:$Z$21)))</f>
        <v/>
      </c>
      <c r="C8" s="225"/>
      <c r="D8" s="225"/>
      <c r="E8" s="226"/>
      <c r="F8" s="224" t="str">
        <f>IF(F6="","",IF(LOOKUP(F6,$W$7:$W$21,$Z$11:$Z$21)="","---",LOOKUP(F6,$W$7:$W$21,$Z$11:$Z$21)))</f>
        <v/>
      </c>
      <c r="G8" s="225"/>
      <c r="H8" s="225"/>
      <c r="I8" s="226"/>
      <c r="J8" s="224" t="str">
        <f>IF(J6="","",IF(LOOKUP(J6,$W$3:$W$21,$Z$3:$Z$21)="","---",LOOKUP(J6,$W$3:$W$21,$Z$3:$Z$21)))</f>
        <v>Ponce Rosana</v>
      </c>
      <c r="K8" s="225"/>
      <c r="L8" s="225"/>
      <c r="M8" s="226"/>
      <c r="N8" s="224" t="str">
        <f>IF(N6="","",IF(LOOKUP(N6,$W$3:$W$21,$Z$3:$Z$21)="","---",LOOKUP(N6,$W$3:$W$21,$Z$3:$Z$21)))</f>
        <v>Ponti Marcelo</v>
      </c>
      <c r="O8" s="225"/>
      <c r="P8" s="225"/>
      <c r="Q8" s="226"/>
      <c r="R8" s="306" t="str">
        <f>IF(R6="","",IF(LOOKUP(R6,$W$3:$W$21,$Z$3:$Z$21)="","---",LOOKUP(R6,$W$3:$W$21,$Z$3:$Z$21)))</f>
        <v/>
      </c>
      <c r="S8" s="241"/>
      <c r="T8" s="241"/>
      <c r="U8" s="242"/>
      <c r="W8" s="32">
        <v>6</v>
      </c>
      <c r="X8" s="35" t="s">
        <v>193</v>
      </c>
      <c r="Y8" s="34" t="s">
        <v>116</v>
      </c>
      <c r="Z8" s="34" t="s">
        <v>116</v>
      </c>
      <c r="AA8" s="22"/>
    </row>
    <row r="9" spans="1:27" ht="21" customHeight="1">
      <c r="A9" s="28">
        <v>1800</v>
      </c>
      <c r="B9" s="29">
        <v>3</v>
      </c>
      <c r="C9" s="231" t="str">
        <f>IF(B9="","",LOOKUP(B9,$W$3:$W$21,$X$3:$X$21))</f>
        <v>Matemática y Cs Naturales I</v>
      </c>
      <c r="D9" s="232"/>
      <c r="E9" s="233"/>
      <c r="F9" s="29">
        <v>2</v>
      </c>
      <c r="G9" s="231" t="str">
        <f>IF(F9="","",LOOKUP(F9,$W$3:$W$21,$X$3:$X$21))</f>
        <v>Educ. y Transf. Soc. Contemp.</v>
      </c>
      <c r="H9" s="232"/>
      <c r="I9" s="233"/>
      <c r="J9" s="29">
        <v>6</v>
      </c>
      <c r="K9" s="231" t="str">
        <f>IF(J9="","",LOOKUP(J9,$W$3:$W$21,$X$3:$X$21))</f>
        <v>Introd. a los Sist. Biológicos</v>
      </c>
      <c r="L9" s="232"/>
      <c r="M9" s="233"/>
      <c r="N9" s="29">
        <v>5</v>
      </c>
      <c r="O9" s="231" t="str">
        <f>IF(N9="","",LOOKUP(N9,$W$3:$W$21,$X$3:$X$21))</f>
        <v>Química y Act. Exp. I</v>
      </c>
      <c r="P9" s="232"/>
      <c r="Q9" s="233"/>
      <c r="R9" s="129"/>
      <c r="S9" s="309" t="str">
        <f>IF(R9="","",LOOKUP(R9,$W$3:$W$21,$X$3:$X$21))</f>
        <v/>
      </c>
      <c r="T9" s="244"/>
      <c r="U9" s="245"/>
      <c r="W9" s="32">
        <v>7</v>
      </c>
      <c r="X9" s="35" t="s">
        <v>194</v>
      </c>
      <c r="Y9" s="34" t="s">
        <v>117</v>
      </c>
      <c r="Z9" s="11" t="s">
        <v>119</v>
      </c>
      <c r="AA9" s="22"/>
    </row>
    <row r="10" spans="1:27" ht="15" customHeight="1">
      <c r="A10" s="37"/>
      <c r="B10" s="228" t="str">
        <f>IF(B9="","",LOOKUP(B9,$W$3:$W$21,$Y$3:$Y$21))</f>
        <v>Geretto María</v>
      </c>
      <c r="C10" s="223"/>
      <c r="D10" s="223"/>
      <c r="E10" s="229"/>
      <c r="F10" s="228" t="str">
        <f>IF(F9="","",LOOKUP(F9,$W$3:$W$21,$Y$3:$Y$21))</f>
        <v>Masci Francisco</v>
      </c>
      <c r="G10" s="223"/>
      <c r="H10" s="223"/>
      <c r="I10" s="229"/>
      <c r="J10" s="228" t="str">
        <f>IF(J9="","",LOOKUP(J9,$W$3:$W$21,$Y$3:$Y$21))</f>
        <v>Monaco Antonela</v>
      </c>
      <c r="K10" s="223"/>
      <c r="L10" s="223"/>
      <c r="M10" s="229"/>
      <c r="N10" s="228" t="str">
        <f>IF(N9="","",LOOKUP(N9,$W$3:$W$21,$Y$3:$Y$21))</f>
        <v>Ponti Marcelo</v>
      </c>
      <c r="O10" s="223"/>
      <c r="P10" s="223"/>
      <c r="Q10" s="229"/>
      <c r="R10" s="307" t="str">
        <f>IF(R9="","",LOOKUP(R9,$W$3:$W$21,$Y$3:$Y$21))</f>
        <v/>
      </c>
      <c r="S10" s="261"/>
      <c r="T10" s="261"/>
      <c r="U10" s="262"/>
      <c r="W10" s="32">
        <v>8</v>
      </c>
      <c r="X10" s="35" t="s">
        <v>196</v>
      </c>
      <c r="Y10" s="34" t="s">
        <v>140</v>
      </c>
      <c r="Z10" s="34" t="s">
        <v>140</v>
      </c>
      <c r="AA10" s="22"/>
    </row>
    <row r="11" spans="1:27" ht="15" customHeight="1">
      <c r="A11" s="28">
        <v>1900</v>
      </c>
      <c r="B11" s="224" t="str">
        <f>IF(B9="","",IF(LOOKUP(B9,$W$3:$W$21,$Z$3:$Z$21)="","---",LOOKUP(B9,$W$3:$W$21,$Z$3:$Z$21)))</f>
        <v>Geretto María</v>
      </c>
      <c r="C11" s="225"/>
      <c r="D11" s="225"/>
      <c r="E11" s="226"/>
      <c r="F11" s="224" t="str">
        <f>IF(F9="","",IF(LOOKUP(F9,$W$3:$W$21,$Z$3:$Z$21)="","---",LOOKUP(F9,$W$3:$W$21,$Z$3:$Z$21)))</f>
        <v>Masci Francisco</v>
      </c>
      <c r="G11" s="225"/>
      <c r="H11" s="225"/>
      <c r="I11" s="226"/>
      <c r="J11" s="224" t="str">
        <f>IF(J9="","",IF(LOOKUP(J9,$W$3:$W$21,$Z$3:$Z$21)="","---",LOOKUP(J9,$W$3:$W$21,$Z$3:$Z$21)))</f>
        <v>Monaco Antonela</v>
      </c>
      <c r="K11" s="225"/>
      <c r="L11" s="225"/>
      <c r="M11" s="226"/>
      <c r="N11" s="224" t="str">
        <f>IF(N9="","",IF(LOOKUP(N9,$W$3:$W$21,$Z$3:$Z$21)="","---",LOOKUP(N9,$W$3:$W$21,$Z$3:$Z$21)))</f>
        <v>Ponti Marcelo</v>
      </c>
      <c r="O11" s="225"/>
      <c r="P11" s="225"/>
      <c r="Q11" s="226"/>
      <c r="R11" s="306" t="str">
        <f>IF(R9="","",IF(LOOKUP(R9,$W$3:$W$21,$Z$3:$Z$21)="","---",LOOKUP(R9,$W$3:$W$21,$Z$3:$Z$21)))</f>
        <v/>
      </c>
      <c r="S11" s="241"/>
      <c r="T11" s="241"/>
      <c r="U11" s="242"/>
      <c r="W11" s="11">
        <v>9</v>
      </c>
      <c r="X11" s="11" t="s">
        <v>229</v>
      </c>
      <c r="Y11" s="11" t="s">
        <v>30</v>
      </c>
      <c r="Z11" s="11" t="s">
        <v>30</v>
      </c>
      <c r="AA11" s="22"/>
    </row>
    <row r="12" spans="1:27" ht="26.25" customHeight="1">
      <c r="A12" s="28">
        <v>1900</v>
      </c>
      <c r="B12" s="29">
        <v>3</v>
      </c>
      <c r="C12" s="231" t="str">
        <f>IF(B12="","",LOOKUP(B12,$W$3:$W$21,$X$3:$X$21))</f>
        <v>Matemática y Cs Naturales I</v>
      </c>
      <c r="D12" s="232"/>
      <c r="E12" s="233"/>
      <c r="F12" s="29">
        <v>2</v>
      </c>
      <c r="G12" s="231" t="str">
        <f>IF(F12="","",LOOKUP(F12,$W$3:$W$21,$X$3:$X$21))</f>
        <v>Educ. y Transf. Soc. Contemp.</v>
      </c>
      <c r="H12" s="232"/>
      <c r="I12" s="233"/>
      <c r="J12" s="29">
        <v>6</v>
      </c>
      <c r="K12" s="231" t="str">
        <f>IF(J12="","",LOOKUP(J12,$W$3:$W$21,$X$3:$X$21))</f>
        <v>Introd. a los Sist. Biológicos</v>
      </c>
      <c r="L12" s="232"/>
      <c r="M12" s="233"/>
      <c r="N12" s="29">
        <v>5</v>
      </c>
      <c r="O12" s="231" t="str">
        <f>IF(N12="","",LOOKUP(N12,$W$3:$W$21,$X$3:$X$21))</f>
        <v>Química y Act. Exp. I</v>
      </c>
      <c r="P12" s="232"/>
      <c r="Q12" s="233"/>
      <c r="R12" s="29"/>
      <c r="S12" s="231" t="str">
        <f>IF(R12="","",LOOKUP(R12,$W$3:$W$21,$X$3:$X$21))</f>
        <v/>
      </c>
      <c r="T12" s="232"/>
      <c r="U12" s="233"/>
      <c r="W12" s="16">
        <v>10</v>
      </c>
      <c r="X12" s="161" t="s">
        <v>497</v>
      </c>
      <c r="Y12" s="11" t="s">
        <v>119</v>
      </c>
      <c r="Z12" s="34" t="s">
        <v>117</v>
      </c>
      <c r="AA12" s="22"/>
    </row>
    <row r="13" spans="1:27" ht="15" customHeight="1">
      <c r="A13" s="28"/>
      <c r="B13" s="228" t="str">
        <f>IF(B12="","",LOOKUP(B12,$W$3:$W$21,$Y$3:$Y$21))</f>
        <v>Geretto María</v>
      </c>
      <c r="C13" s="223"/>
      <c r="D13" s="223"/>
      <c r="E13" s="229"/>
      <c r="F13" s="228" t="str">
        <f>IF(F12="","",LOOKUP(F12,$W$3:$W$21,$Y$3:$Y$21))</f>
        <v>Masci Francisco</v>
      </c>
      <c r="G13" s="223"/>
      <c r="H13" s="223"/>
      <c r="I13" s="229"/>
      <c r="J13" s="228" t="str">
        <f>IF(J12="","",LOOKUP(J12,$W$3:$W$21,$Y$3:$Y$21))</f>
        <v>Monaco Antonela</v>
      </c>
      <c r="K13" s="223"/>
      <c r="L13" s="223"/>
      <c r="M13" s="229"/>
      <c r="N13" s="228" t="str">
        <f>IF(N12="","",LOOKUP(N12,$W$3:$W$21,$Y$3:$Y$21))</f>
        <v>Ponti Marcelo</v>
      </c>
      <c r="O13" s="223"/>
      <c r="P13" s="223"/>
      <c r="Q13" s="229"/>
      <c r="R13" s="228" t="str">
        <f>IF(R12="","",LOOKUP(R12,$W$3:$W$21,$Y$3:$Y$21))</f>
        <v/>
      </c>
      <c r="S13" s="223"/>
      <c r="T13" s="223"/>
      <c r="U13" s="229"/>
      <c r="W13" s="32"/>
      <c r="X13" s="38"/>
      <c r="Y13" s="34"/>
      <c r="Z13" s="34"/>
      <c r="AA13" s="22"/>
    </row>
    <row r="14" spans="1:27" ht="15" customHeight="1">
      <c r="A14" s="28">
        <v>2000</v>
      </c>
      <c r="B14" s="224" t="str">
        <f>IF(B12="","",IF(LOOKUP(B12,$W$3:$W$21,$Z$3:$Z$21)="","---",LOOKUP(B12,$W$3:$W$21,$Z$3:$Z$21)))</f>
        <v>Geretto María</v>
      </c>
      <c r="C14" s="225"/>
      <c r="D14" s="225"/>
      <c r="E14" s="226"/>
      <c r="F14" s="224" t="str">
        <f>IF(F12="","",IF(LOOKUP(F12,$W$3:$W$21,$Z$3:$Z$21)="","---",LOOKUP(F12,$W$3:$W$21,$Z$3:$Z$21)))</f>
        <v>Masci Francisco</v>
      </c>
      <c r="G14" s="225"/>
      <c r="H14" s="225"/>
      <c r="I14" s="226"/>
      <c r="J14" s="224" t="str">
        <f>IF(J12="","",IF(LOOKUP(J12,$W$3:$W$21,$Z$3:$Z$21)="","---",LOOKUP(J12,$W$3:$W$21,$Z$3:$Z$21)))</f>
        <v>Monaco Antonela</v>
      </c>
      <c r="K14" s="225"/>
      <c r="L14" s="225"/>
      <c r="M14" s="226"/>
      <c r="N14" s="224" t="str">
        <f>IF(N12="","",IF(LOOKUP(N12,$W$3:$W$21,$Z$3:$Z$21)="","---",LOOKUP(N12,$W$3:$W$21,$Z$3:$Z$21)))</f>
        <v>Ponti Marcelo</v>
      </c>
      <c r="O14" s="225"/>
      <c r="P14" s="225"/>
      <c r="Q14" s="226"/>
      <c r="R14" s="224" t="str">
        <f>IF(R12="","",IF(LOOKUP(R12,$W$3:$W$21,$Z$3:$Z$21)="","---",LOOKUP(R12,$W$3:$W$21,$Z$3:$Z$21)))</f>
        <v/>
      </c>
      <c r="S14" s="225"/>
      <c r="T14" s="225"/>
      <c r="U14" s="226"/>
      <c r="W14" s="25"/>
      <c r="X14" s="35"/>
      <c r="Y14" s="34"/>
      <c r="Z14" s="34"/>
      <c r="AA14" s="22"/>
    </row>
    <row r="15" spans="1:27" ht="35.25" customHeight="1">
      <c r="A15" s="28">
        <v>2010</v>
      </c>
      <c r="B15" s="29">
        <v>4</v>
      </c>
      <c r="C15" s="231" t="str">
        <f>IF(B15="","",LOOKUP(B15,$W$3:$W$21,$X$3:$X$21))</f>
        <v>Introducción a la Fís. y Elem.</v>
      </c>
      <c r="D15" s="232"/>
      <c r="E15" s="233"/>
      <c r="F15" s="29">
        <v>1</v>
      </c>
      <c r="G15" s="231" t="str">
        <f>IF(F15="","",LOOKUP(F15,$W$3:$W$21,$X$3:$X$21))</f>
        <v>Pedagogía</v>
      </c>
      <c r="H15" s="232"/>
      <c r="I15" s="233"/>
      <c r="J15" s="29">
        <v>6</v>
      </c>
      <c r="K15" s="231" t="str">
        <f>IF(J15="","",LOOKUP(J15,$W$3:$W$21,$X$3:$X$21))</f>
        <v>Introd. a los Sist. Biológicos</v>
      </c>
      <c r="L15" s="232"/>
      <c r="M15" s="233"/>
      <c r="N15" s="29">
        <v>8</v>
      </c>
      <c r="O15" s="246" t="str">
        <f>IF(N15="","",LOOKUP(N15,$W$3:$W$21,$X$3:$X$21))</f>
        <v xml:space="preserve">(Cult. Dig.) 1er Cuatrimestre (ESI) 2do Cuatrimestre </v>
      </c>
      <c r="P15" s="232"/>
      <c r="Q15" s="233"/>
      <c r="R15" s="29"/>
      <c r="S15" s="231" t="str">
        <f>IF(R15="","",LOOKUP(R15,$W$3:$W$21,$X$3:$X$21))</f>
        <v/>
      </c>
      <c r="T15" s="232"/>
      <c r="U15" s="233"/>
      <c r="W15" s="25"/>
      <c r="X15" s="35"/>
      <c r="Y15" s="34"/>
      <c r="Z15" s="34"/>
      <c r="AA15" s="22"/>
    </row>
    <row r="16" spans="1:27" ht="15" customHeight="1">
      <c r="A16" s="37"/>
      <c r="B16" s="228" t="str">
        <f>IF(B15="","",LOOKUP(B15,$W$3:$W$21,$Y$3:$Y$21))</f>
        <v>Vizzocero Matias</v>
      </c>
      <c r="C16" s="223"/>
      <c r="D16" s="223"/>
      <c r="E16" s="229"/>
      <c r="F16" s="228" t="str">
        <f>IF(F15="","",LOOKUP(F15,$W$3:$W$21,$Y$3:$Y$21))</f>
        <v>Ponce Rosana</v>
      </c>
      <c r="G16" s="223"/>
      <c r="H16" s="223"/>
      <c r="I16" s="229"/>
      <c r="J16" s="228" t="str">
        <f>IF(J15="","",LOOKUP(J15,$W$3:$W$21,$Y$3:$Y$21))</f>
        <v>Monaco Antonela</v>
      </c>
      <c r="K16" s="223"/>
      <c r="L16" s="223"/>
      <c r="M16" s="229"/>
      <c r="N16" s="228" t="str">
        <f>IF(N15="","",LOOKUP(N15,$W$3:$W$21,$Y$3:$Y$21))</f>
        <v>Sibolich Amanda</v>
      </c>
      <c r="O16" s="223"/>
      <c r="P16" s="223"/>
      <c r="Q16" s="229"/>
      <c r="R16" s="228" t="str">
        <f>IF(R15="","",LOOKUP(R15,$W$3:$W$21,$Y$3:$Y$21))</f>
        <v/>
      </c>
      <c r="S16" s="223"/>
      <c r="T16" s="223"/>
      <c r="U16" s="229"/>
      <c r="W16" s="32"/>
      <c r="X16" s="35"/>
      <c r="Y16" s="34"/>
      <c r="Z16" s="34"/>
      <c r="AA16" s="22"/>
    </row>
    <row r="17" spans="1:27" ht="15" customHeight="1">
      <c r="A17" s="28">
        <v>2110</v>
      </c>
      <c r="B17" s="224" t="str">
        <f>IF(B15="","",IF(LOOKUP(B15,$W$3:$W$21,$Z$3:$Z$21)="","---",LOOKUP(B15,$W$3:$W$21,$Z$3:$Z$21)))</f>
        <v>Vizzocero Matias</v>
      </c>
      <c r="C17" s="225"/>
      <c r="D17" s="225"/>
      <c r="E17" s="226"/>
      <c r="F17" s="224" t="str">
        <f>IF(F15="","",IF(LOOKUP(F15,$W$3:$W$21,$Z$3:$Z$21)="","---",LOOKUP(F15,$W$3:$W$21,$Z$3:$Z$21)))</f>
        <v>Ponce Rosana</v>
      </c>
      <c r="G17" s="225"/>
      <c r="H17" s="225"/>
      <c r="I17" s="226"/>
      <c r="J17" s="224" t="str">
        <f>IF(J15="","",IF(LOOKUP(J15,$W$3:$W$21,$Z$3:$Z$21)="","---",LOOKUP(J15,$W$3:$W$21,$Z$3:$Z$21)))</f>
        <v>Monaco Antonela</v>
      </c>
      <c r="K17" s="225"/>
      <c r="L17" s="225"/>
      <c r="M17" s="226"/>
      <c r="N17" s="224" t="s">
        <v>230</v>
      </c>
      <c r="O17" s="225"/>
      <c r="P17" s="225"/>
      <c r="Q17" s="226"/>
      <c r="R17" s="224" t="str">
        <f>IF(R15="","",IF(LOOKUP(R15,$W$3:$W$21,$Z$3:$Z$21)="","---",LOOKUP(R15,$W$3:$W$21,$Z$3:$Z$21)))</f>
        <v/>
      </c>
      <c r="S17" s="225"/>
      <c r="T17" s="225"/>
      <c r="U17" s="226"/>
      <c r="W17" s="25"/>
      <c r="X17" s="35"/>
      <c r="Y17" s="34"/>
      <c r="Z17" s="34"/>
      <c r="AA17" s="22"/>
    </row>
    <row r="18" spans="1:27" ht="36" customHeight="1">
      <c r="A18" s="28">
        <v>2110</v>
      </c>
      <c r="B18" s="29">
        <v>4</v>
      </c>
      <c r="C18" s="231" t="str">
        <f>IF(B18="","",LOOKUP(B18,$W$3:$W$21,$X$3:$X$21))</f>
        <v>Introducción a la Fís. y Elem.</v>
      </c>
      <c r="D18" s="232"/>
      <c r="E18" s="233"/>
      <c r="F18" s="29">
        <v>1</v>
      </c>
      <c r="G18" s="231" t="str">
        <f>IF(F18="","",LOOKUP(F18,$W$3:$W$21,$X$3:$X$21))</f>
        <v>Pedagogía</v>
      </c>
      <c r="H18" s="232"/>
      <c r="I18" s="233"/>
      <c r="J18" s="29">
        <v>4</v>
      </c>
      <c r="K18" s="231" t="str">
        <f>IF(J18="","",LOOKUP(J18,$W$3:$W$21,$X$3:$X$21))</f>
        <v>Introducción a la Fís. y Elem.</v>
      </c>
      <c r="L18" s="232"/>
      <c r="M18" s="233"/>
      <c r="N18" s="29">
        <v>8</v>
      </c>
      <c r="O18" s="246" t="str">
        <f>IF(N18="","",LOOKUP(N18,$W$3:$W$21,$X$3:$X$21))</f>
        <v xml:space="preserve">(Cult. Dig.) 1er Cuatrimestre (ESI) 2do Cuatrimestre </v>
      </c>
      <c r="P18" s="232"/>
      <c r="Q18" s="233"/>
      <c r="R18" s="29"/>
      <c r="S18" s="231"/>
      <c r="T18" s="232"/>
      <c r="U18" s="233"/>
      <c r="W18" s="25"/>
      <c r="X18" s="35"/>
      <c r="Y18" s="34"/>
      <c r="Z18" s="34"/>
      <c r="AA18" s="22"/>
    </row>
    <row r="19" spans="1:27" ht="15" customHeight="1">
      <c r="A19" s="37"/>
      <c r="B19" s="228" t="str">
        <f>IF(B18="","",LOOKUP(B18,$W$3:$W$21,$Y$3:$Y$21))</f>
        <v>Vizzocero Matias</v>
      </c>
      <c r="C19" s="223"/>
      <c r="D19" s="223"/>
      <c r="E19" s="229"/>
      <c r="F19" s="228" t="str">
        <f>IF(F18="","",LOOKUP(F18,$W$3:$W$21,$Y$3:$Y$21))</f>
        <v>Ponce Rosana</v>
      </c>
      <c r="G19" s="223"/>
      <c r="H19" s="223"/>
      <c r="I19" s="229"/>
      <c r="J19" s="228" t="str">
        <f>IF(J18="","",LOOKUP(J18,$W$3:$W$21,$Y$3:$Y$21))</f>
        <v>Vizzocero Matias</v>
      </c>
      <c r="K19" s="223"/>
      <c r="L19" s="223"/>
      <c r="M19" s="229"/>
      <c r="N19" s="228" t="str">
        <f>IF(N18="","",LOOKUP(N18,$W$3:$W$21,$Y$3:$Y$21))</f>
        <v>Sibolich Amanda</v>
      </c>
      <c r="O19" s="223"/>
      <c r="P19" s="223"/>
      <c r="Q19" s="229"/>
      <c r="R19" s="228" t="str">
        <f>IF(R18="","",LOOKUP(R18,$W$3:$W$21,$Y$3:$Y$21))</f>
        <v/>
      </c>
      <c r="S19" s="223"/>
      <c r="T19" s="223"/>
      <c r="U19" s="229"/>
      <c r="W19" s="25"/>
      <c r="X19" s="35"/>
      <c r="Y19" s="34"/>
      <c r="Z19" s="34"/>
      <c r="AA19" s="22"/>
    </row>
    <row r="20" spans="1:27" ht="15" customHeight="1">
      <c r="A20" s="28">
        <v>2210</v>
      </c>
      <c r="B20" s="224" t="str">
        <f>IF(B18="","",IF(LOOKUP(B18,$W$3:$W$21,$Z$3:$Z$21)="","---",LOOKUP(B18,$W$3:$W$21,$Z$3:$Z$21)))</f>
        <v>Vizzocero Matias</v>
      </c>
      <c r="C20" s="225"/>
      <c r="D20" s="225"/>
      <c r="E20" s="226"/>
      <c r="F20" s="224" t="str">
        <f>IF(F18="","",IF(LOOKUP(F18,$W$3:$W$21,$Z$3:$Z$21)="","---",LOOKUP(F18,$W$3:$W$21,$Z$3:$Z$21)))</f>
        <v>Ponce Rosana</v>
      </c>
      <c r="G20" s="225"/>
      <c r="H20" s="225"/>
      <c r="I20" s="226"/>
      <c r="J20" s="224" t="str">
        <f>IF(J18="","",IF(LOOKUP(J18,$W$3:$W$21,$Z$3:$Z$21)="","---",LOOKUP(J18,$W$3:$W$21,$Z$3:$Z$21)))</f>
        <v>Vizzocero Matias</v>
      </c>
      <c r="K20" s="225"/>
      <c r="L20" s="225"/>
      <c r="M20" s="226"/>
      <c r="N20" s="224" t="s">
        <v>230</v>
      </c>
      <c r="O20" s="225"/>
      <c r="P20" s="225"/>
      <c r="Q20" s="226"/>
      <c r="R20" s="224" t="str">
        <f>IF(R18="","",IF(LOOKUP(R18,$W$3:$W$21,$Z$3:$Z$21)="","---",LOOKUP(R18,$W$3:$W$21,$Z$3:$Z$21)))</f>
        <v/>
      </c>
      <c r="S20" s="225"/>
      <c r="T20" s="225"/>
      <c r="U20" s="226"/>
      <c r="W20" s="25"/>
      <c r="X20" s="35"/>
      <c r="Y20" s="34"/>
      <c r="Z20" s="34"/>
      <c r="AA20" s="22"/>
    </row>
    <row r="21" spans="1:27" ht="15" customHeight="1">
      <c r="B21" s="239"/>
      <c r="C21" s="223"/>
      <c r="D21" s="223"/>
      <c r="E21" s="223"/>
      <c r="F21" s="223"/>
      <c r="G21" s="223"/>
      <c r="H21" s="223"/>
      <c r="I21" s="223"/>
      <c r="J21" s="223"/>
      <c r="K21" s="223"/>
      <c r="L21" s="223"/>
      <c r="M21" s="223"/>
      <c r="N21" s="223"/>
      <c r="O21" s="223"/>
      <c r="P21" s="223"/>
      <c r="Q21" s="223"/>
      <c r="R21" s="223"/>
      <c r="S21" s="223"/>
      <c r="T21" s="223"/>
      <c r="U21" s="223"/>
      <c r="W21" s="25"/>
      <c r="X21" s="35"/>
      <c r="Y21" s="34"/>
      <c r="Z21" s="34"/>
      <c r="AA21" s="22"/>
    </row>
    <row r="22" spans="1:27" ht="12.75" customHeight="1"/>
    <row r="23" spans="1:27" ht="12.75" customHeight="1"/>
    <row r="24" spans="1:27" ht="12.75" customHeight="1"/>
    <row r="25" spans="1:27" ht="12.75" customHeight="1"/>
    <row r="26" spans="1:27" ht="12.75" customHeight="1"/>
    <row r="27" spans="1:27" ht="12.75" customHeight="1"/>
    <row r="28" spans="1:27" ht="12.75" customHeight="1"/>
    <row r="29" spans="1:27" ht="12.75" customHeight="1"/>
    <row r="30" spans="1:27" ht="12.75" customHeight="1"/>
    <row r="31" spans="1:27" ht="12.75" customHeight="1"/>
    <row r="32" spans="1:27"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row r="186" ht="12.75"/>
    <row r="187" ht="12.75"/>
    <row r="188" ht="12.75"/>
    <row r="189" ht="12.75"/>
    <row r="190" ht="12.75"/>
    <row r="191" ht="12.75"/>
    <row r="192" ht="12.75"/>
    <row r="193" ht="12.75"/>
    <row r="194" ht="12.75"/>
    <row r="195" ht="12.75"/>
    <row r="196" ht="12.75"/>
    <row r="197" ht="12.75"/>
    <row r="198" ht="12.75"/>
    <row r="199" ht="12.75"/>
    <row r="200" ht="12.75"/>
    <row r="201" ht="12.75"/>
    <row r="202" ht="12.75"/>
    <row r="203" ht="12.75"/>
    <row r="204" ht="12.75"/>
    <row r="205" ht="12.75"/>
    <row r="206" ht="12.75"/>
    <row r="207" ht="12.75"/>
    <row r="208" ht="12.75"/>
    <row r="209" ht="12.75"/>
    <row r="210" ht="12.75"/>
    <row r="211" ht="12.75"/>
    <row r="212" ht="12.75"/>
    <row r="213" ht="12.75"/>
    <row r="214" ht="12.75"/>
    <row r="215" ht="12.75"/>
    <row r="216" ht="12.75"/>
    <row r="217" ht="12.75"/>
    <row r="218" ht="12.75"/>
    <row r="219" ht="12.75"/>
    <row r="220" ht="12.75"/>
    <row r="221" ht="12.75"/>
    <row r="222" ht="12.75"/>
    <row r="223" ht="12.75"/>
    <row r="224" ht="12.75"/>
    <row r="225" ht="12.75"/>
    <row r="226" ht="12.75"/>
    <row r="227" ht="12.75"/>
    <row r="228" ht="12.75"/>
    <row r="229" ht="12.75"/>
    <row r="230" ht="12.75"/>
    <row r="231" ht="12.75"/>
    <row r="232" ht="12.75"/>
    <row r="233" ht="12.75"/>
    <row r="234" ht="12.75"/>
    <row r="235" ht="12.75"/>
    <row r="236" ht="12.75"/>
    <row r="237" ht="12.75"/>
    <row r="238" ht="12.75"/>
    <row r="239" ht="12.75"/>
    <row r="240" ht="12.75"/>
    <row r="241" ht="12.75"/>
    <row r="242" ht="12.75"/>
    <row r="243" ht="12.75"/>
    <row r="244" ht="12.75"/>
    <row r="245" ht="12.75"/>
    <row r="246" ht="12.75"/>
    <row r="247" ht="12.75"/>
    <row r="248" ht="12.75"/>
    <row r="249" ht="12.75"/>
    <row r="250" ht="12.75"/>
    <row r="251" ht="12.75"/>
    <row r="252" ht="12.75"/>
    <row r="253" ht="12.75"/>
    <row r="254" ht="12.75"/>
    <row r="255" ht="12.75"/>
    <row r="256" ht="12.75"/>
    <row r="257" ht="12.75"/>
    <row r="258" ht="12.75"/>
    <row r="259" ht="12.75"/>
    <row r="260" ht="12.75"/>
    <row r="261" ht="12.75"/>
    <row r="262" ht="12.75"/>
    <row r="263" ht="12.75"/>
    <row r="264" ht="12.75"/>
    <row r="265" ht="12.75"/>
    <row r="266" ht="12.75"/>
    <row r="267" ht="12.75"/>
    <row r="268" ht="12.75"/>
    <row r="269" ht="12.75"/>
    <row r="270" ht="12.75"/>
    <row r="271" ht="12.75"/>
    <row r="272" ht="12.75"/>
    <row r="273" ht="12.75"/>
    <row r="274" ht="12.75"/>
    <row r="275" ht="12.75"/>
    <row r="276" ht="12.75"/>
    <row r="277" ht="12.75"/>
    <row r="278" ht="12.75"/>
    <row r="279" ht="12.75"/>
    <row r="280" ht="12.75"/>
    <row r="281" ht="12.75"/>
    <row r="282" ht="12.75"/>
    <row r="283" ht="12.75"/>
    <row r="284" ht="12.75"/>
    <row r="285" ht="12.75"/>
    <row r="286" ht="12.75"/>
    <row r="287" ht="12.75"/>
    <row r="288" ht="12.75"/>
    <row r="289" ht="12.75"/>
    <row r="290" ht="12.75"/>
    <row r="291" ht="12.75"/>
    <row r="292" ht="12.75"/>
    <row r="293" ht="12.75"/>
    <row r="294" ht="12.75"/>
    <row r="295" ht="12.75"/>
    <row r="296" ht="12.75"/>
    <row r="297" ht="12.75"/>
    <row r="298" ht="12.75"/>
    <row r="299" ht="12.75"/>
    <row r="300" ht="12.75"/>
    <row r="301" ht="12.75"/>
    <row r="302" ht="12.75"/>
    <row r="303" ht="12.75"/>
    <row r="304" ht="12.75"/>
    <row r="305" ht="12.75"/>
    <row r="306" ht="12.75"/>
    <row r="307" ht="12.75"/>
    <row r="308" ht="12.75"/>
    <row r="309" ht="12.75"/>
    <row r="310" ht="12.75"/>
    <row r="311" ht="12.75"/>
    <row r="312" ht="12.75"/>
    <row r="313" ht="12.75"/>
    <row r="314" ht="12.75"/>
    <row r="315" ht="12.75"/>
    <row r="316" ht="12.75"/>
    <row r="317" ht="12.75"/>
    <row r="318" ht="12.75"/>
    <row r="319" ht="12.75"/>
    <row r="320" ht="12.75"/>
    <row r="321" ht="12.75"/>
    <row r="322" ht="12.75"/>
    <row r="323" ht="12.75"/>
    <row r="324" ht="12.75"/>
    <row r="325" ht="12.75"/>
    <row r="326" ht="12.75"/>
    <row r="327" ht="12.75"/>
    <row r="328" ht="12.75"/>
    <row r="329" ht="12.75"/>
    <row r="330" ht="12.75"/>
    <row r="331" ht="12.75"/>
    <row r="332" ht="12.75"/>
    <row r="333" ht="12.75"/>
    <row r="334" ht="12.75"/>
    <row r="335" ht="12.75"/>
    <row r="336" ht="12.75"/>
    <row r="337" ht="12.75"/>
    <row r="338" ht="12.75"/>
    <row r="339" ht="12.75"/>
    <row r="340" ht="12.75"/>
    <row r="341" ht="12.75"/>
    <row r="342" ht="12.75"/>
    <row r="343" ht="12.75"/>
    <row r="344" ht="12.75"/>
    <row r="345" ht="12.75"/>
    <row r="346" ht="12.75"/>
    <row r="347" ht="12.75"/>
    <row r="348" ht="12.75"/>
    <row r="349" ht="12.75"/>
    <row r="350" ht="12.75"/>
    <row r="351" ht="12.75"/>
    <row r="352" ht="12.75"/>
    <row r="353" ht="12.75"/>
    <row r="354" ht="12.75"/>
    <row r="355" ht="12.75"/>
    <row r="356" ht="12.75"/>
    <row r="357" ht="12.75"/>
    <row r="358" ht="12.75"/>
    <row r="359" ht="12.75"/>
    <row r="360" ht="12.75"/>
    <row r="361" ht="12.75"/>
    <row r="362" ht="12.75"/>
    <row r="363" ht="12.75"/>
    <row r="364" ht="12.75"/>
    <row r="365" ht="12.75"/>
    <row r="366" ht="12.75"/>
    <row r="367" ht="12.75"/>
    <row r="368" ht="12.75"/>
    <row r="369" ht="12.75"/>
    <row r="370" ht="12.75"/>
    <row r="371" ht="12.75"/>
    <row r="372" ht="12.75"/>
    <row r="373" ht="12.75"/>
    <row r="374" ht="12.75"/>
    <row r="375" ht="12.75"/>
    <row r="376" ht="12.75"/>
    <row r="377" ht="12.75"/>
    <row r="378" ht="12.75"/>
    <row r="379" ht="12.75"/>
    <row r="380" ht="12.75"/>
    <row r="381" ht="12.75"/>
    <row r="382" ht="12.75"/>
    <row r="383" ht="12.75"/>
    <row r="384" ht="12.75"/>
    <row r="385" ht="12.75"/>
    <row r="386" ht="12.75"/>
    <row r="387" ht="12.75"/>
    <row r="388" ht="12.75"/>
    <row r="389" ht="12.75"/>
    <row r="390" ht="12.75"/>
    <row r="391" ht="12.75"/>
    <row r="392" ht="12.75"/>
    <row r="393" ht="12.75"/>
    <row r="394" ht="12.75"/>
    <row r="395" ht="12.75"/>
    <row r="396" ht="12.75"/>
    <row r="397" ht="12.75"/>
    <row r="398" ht="12.75"/>
    <row r="399" ht="12.75"/>
    <row r="400" ht="12.75"/>
    <row r="401" ht="12.75"/>
    <row r="402" ht="12.75"/>
    <row r="403" ht="12.75"/>
    <row r="404" ht="12.75"/>
    <row r="405" ht="12.75"/>
    <row r="406" ht="12.75"/>
    <row r="407" ht="12.75"/>
    <row r="408" ht="12.75"/>
    <row r="409" ht="12.75"/>
    <row r="410" ht="12.75"/>
    <row r="411" ht="12.75"/>
    <row r="412" ht="12.75"/>
    <row r="413" ht="12.75"/>
    <row r="414" ht="12.75"/>
    <row r="415" ht="12.75"/>
    <row r="416" ht="12.75"/>
    <row r="417" ht="12.75"/>
    <row r="418" ht="12.75"/>
    <row r="419" ht="12.75"/>
    <row r="420" ht="12.75"/>
    <row r="421" ht="12.75"/>
    <row r="422" ht="12.75"/>
    <row r="423" ht="12.75"/>
    <row r="424" ht="12.75"/>
    <row r="425" ht="12.75"/>
    <row r="426" ht="12.75"/>
    <row r="427" ht="12.75"/>
    <row r="428" ht="12.75"/>
    <row r="429" ht="12.75"/>
    <row r="430" ht="12.75"/>
    <row r="431" ht="12.75"/>
    <row r="432" ht="12.75"/>
    <row r="433" ht="12.75"/>
    <row r="434" ht="12.75"/>
    <row r="435" ht="12.75"/>
    <row r="436" ht="12.75"/>
    <row r="437" ht="12.75"/>
    <row r="438" ht="12.75"/>
    <row r="439" ht="12.75"/>
    <row r="440" ht="12.75"/>
    <row r="441" ht="12.75"/>
    <row r="442" ht="12.75"/>
    <row r="443" ht="12.75"/>
    <row r="444" ht="12.75"/>
    <row r="445" ht="12.75"/>
    <row r="446" ht="12.75"/>
    <row r="447" ht="12.75"/>
    <row r="448" ht="12.75"/>
    <row r="449" ht="12.75"/>
    <row r="450" ht="12.75"/>
    <row r="451" ht="12.75"/>
    <row r="452" ht="12.75"/>
    <row r="453" ht="12.75"/>
    <row r="454" ht="12.75"/>
    <row r="455" ht="12.75"/>
    <row r="456" ht="12.75"/>
    <row r="457" ht="12.75"/>
    <row r="458" ht="12.75"/>
    <row r="459" ht="12.75"/>
    <row r="460" ht="12.75"/>
    <row r="461" ht="12.75"/>
    <row r="462" ht="12.75"/>
    <row r="463" ht="12.75"/>
    <row r="464" ht="12.75"/>
    <row r="465" ht="12.75"/>
    <row r="466" ht="12.75"/>
    <row r="467" ht="12.75"/>
    <row r="468" ht="12.75"/>
    <row r="469" ht="12.75"/>
    <row r="470" ht="12.75"/>
    <row r="471" ht="12.75"/>
    <row r="472" ht="12.75"/>
    <row r="473" ht="12.75"/>
    <row r="474" ht="12.75"/>
    <row r="475" ht="12.75"/>
    <row r="476" ht="12.75"/>
    <row r="477" ht="12.75"/>
    <row r="478" ht="12.75"/>
    <row r="479" ht="12.75"/>
    <row r="480" ht="12.75"/>
    <row r="481" ht="12.75"/>
    <row r="482" ht="12.75"/>
    <row r="483" ht="12.75"/>
    <row r="484" ht="12.75"/>
    <row r="485" ht="12.75"/>
    <row r="486" ht="12.75"/>
    <row r="487" ht="12.75"/>
    <row r="488" ht="12.75"/>
    <row r="489" ht="12.75"/>
    <row r="490" ht="12.75"/>
    <row r="491" ht="12.75"/>
    <row r="492" ht="12.75"/>
    <row r="493" ht="12.75"/>
    <row r="494" ht="12.75"/>
    <row r="495" ht="12.75"/>
    <row r="496" ht="12.75"/>
    <row r="497" ht="12.75"/>
    <row r="498" ht="12.75"/>
    <row r="499" ht="12.75"/>
    <row r="500" ht="12.75"/>
    <row r="501" ht="12.75"/>
    <row r="502" ht="12.75"/>
    <row r="503" ht="12.75"/>
    <row r="504" ht="12.75"/>
    <row r="505" ht="12.75"/>
    <row r="506" ht="12.75"/>
    <row r="507" ht="12.75"/>
    <row r="508" ht="12.75"/>
    <row r="509" ht="12.75"/>
    <row r="510" ht="12.75"/>
    <row r="511" ht="12.75"/>
    <row r="512" ht="12.75"/>
    <row r="513" ht="12.75"/>
    <row r="514" ht="12.75"/>
    <row r="515" ht="12.75"/>
    <row r="516" ht="12.75"/>
    <row r="517" ht="12.75"/>
    <row r="518" ht="12.75"/>
    <row r="519" ht="12.75"/>
    <row r="520" ht="12.75"/>
    <row r="521" ht="12.75"/>
    <row r="522" ht="12.75"/>
    <row r="523" ht="12.75"/>
    <row r="524" ht="12.75"/>
    <row r="525" ht="12.75"/>
    <row r="526" ht="12.75"/>
    <row r="527" ht="12.75"/>
    <row r="528" ht="12.75"/>
    <row r="529" ht="12.75"/>
    <row r="530" ht="12.75"/>
    <row r="531" ht="12.75"/>
    <row r="532" ht="12.75"/>
    <row r="533" ht="12.75"/>
    <row r="534" ht="12.75"/>
    <row r="535" ht="12.75"/>
    <row r="536" ht="12.75"/>
    <row r="537" ht="12.75"/>
    <row r="538" ht="12.75"/>
    <row r="539" ht="12.75"/>
    <row r="540" ht="12.75"/>
    <row r="541" ht="12.75"/>
    <row r="542" ht="12.75"/>
    <row r="543" ht="12.75"/>
    <row r="544" ht="12.75"/>
    <row r="545" ht="12.75"/>
    <row r="546" ht="12.75"/>
    <row r="547" ht="12.75"/>
    <row r="548" ht="12.75"/>
    <row r="549" ht="12.75"/>
    <row r="550" ht="12.75"/>
    <row r="551" ht="12.75"/>
    <row r="552" ht="12.75"/>
    <row r="553" ht="12.75"/>
    <row r="554" ht="12.75"/>
    <row r="555" ht="12.75"/>
    <row r="556" ht="12.75"/>
    <row r="557" ht="12.75"/>
    <row r="558" ht="12.75"/>
    <row r="559" ht="12.75"/>
    <row r="560" ht="12.75"/>
    <row r="561" ht="12.75"/>
    <row r="562" ht="12.75"/>
    <row r="563" ht="12.75"/>
    <row r="564" ht="12.75"/>
    <row r="565" ht="12.75"/>
    <row r="566" ht="12.75"/>
    <row r="567" ht="12.75"/>
    <row r="568" ht="12.75"/>
    <row r="569" ht="12.75"/>
    <row r="570" ht="12.75"/>
    <row r="571" ht="12.75"/>
    <row r="572" ht="12.75"/>
    <row r="573" ht="12.75"/>
    <row r="574" ht="12.75"/>
    <row r="575" ht="12.75"/>
    <row r="576" ht="12.75"/>
    <row r="577" ht="12.75"/>
    <row r="578" ht="12.75"/>
    <row r="579" ht="12.75"/>
    <row r="580" ht="12.75"/>
    <row r="581" ht="12.75"/>
    <row r="582" ht="12.75"/>
    <row r="583" ht="12.75"/>
    <row r="584" ht="12.75"/>
    <row r="585" ht="12.75"/>
    <row r="586" ht="12.75"/>
    <row r="587" ht="12.75"/>
    <row r="588" ht="12.75"/>
    <row r="589" ht="12.75"/>
    <row r="590" ht="12.75"/>
    <row r="591" ht="12.75"/>
    <row r="592" ht="12.75"/>
    <row r="593" ht="12.75"/>
    <row r="594" ht="12.75"/>
    <row r="595" ht="12.75"/>
    <row r="596" ht="12.75"/>
    <row r="597" ht="12.75"/>
    <row r="598" ht="12.75"/>
    <row r="599" ht="12.75"/>
    <row r="600" ht="12.75"/>
    <row r="601" ht="12.75"/>
    <row r="602" ht="12.75"/>
    <row r="603" ht="12.75"/>
    <row r="604" ht="12.75"/>
    <row r="605" ht="12.75"/>
    <row r="606" ht="12.75"/>
    <row r="607" ht="12.75"/>
    <row r="608" ht="12.75"/>
    <row r="609" ht="12.75"/>
    <row r="610" ht="12.75"/>
    <row r="611" ht="12.75"/>
    <row r="612" ht="12.75"/>
    <row r="613" ht="12.75"/>
    <row r="614" ht="12.75"/>
    <row r="615" ht="12.75"/>
    <row r="616" ht="12.75"/>
    <row r="617" ht="12.75"/>
    <row r="618" ht="12.75"/>
    <row r="619" ht="12.75"/>
    <row r="620" ht="12.75"/>
    <row r="621" ht="12.75"/>
    <row r="622" ht="12.75"/>
    <row r="623" ht="12.75"/>
    <row r="624" ht="12.75"/>
    <row r="625" ht="12.75"/>
    <row r="626" ht="12.75"/>
    <row r="627" ht="12.75"/>
    <row r="628" ht="12.75"/>
    <row r="629" ht="12.75"/>
    <row r="630" ht="12.75"/>
    <row r="631" ht="12.75"/>
    <row r="632" ht="12.75"/>
    <row r="633" ht="12.75"/>
    <row r="634" ht="12.75"/>
    <row r="635" ht="12.75"/>
    <row r="636" ht="12.75"/>
    <row r="637" ht="12.75"/>
    <row r="638" ht="12.75"/>
    <row r="639" ht="12.75"/>
    <row r="640" ht="12.75"/>
    <row r="641" ht="12.75"/>
    <row r="642" ht="12.75"/>
    <row r="643" ht="12.75"/>
    <row r="644" ht="12.75"/>
    <row r="645" ht="12.75"/>
    <row r="646" ht="12.75"/>
    <row r="647" ht="12.75"/>
    <row r="648" ht="12.75"/>
    <row r="649" ht="12.75"/>
    <row r="650" ht="12.75"/>
    <row r="651" ht="12.75"/>
    <row r="652" ht="12.75"/>
    <row r="653" ht="12.75"/>
    <row r="654" ht="12.75"/>
    <row r="655" ht="12.75"/>
    <row r="656" ht="12.75"/>
    <row r="657" ht="12.75"/>
    <row r="658" ht="12.75"/>
    <row r="659" ht="12.75"/>
    <row r="660" ht="12.75"/>
    <row r="661" ht="12.75"/>
    <row r="662" ht="12.75"/>
    <row r="663" ht="12.75"/>
    <row r="664" ht="12.75"/>
    <row r="665" ht="12.75"/>
    <row r="666" ht="12.75"/>
    <row r="667" ht="12.75"/>
    <row r="668" ht="12.75"/>
    <row r="669" ht="12.75"/>
    <row r="670" ht="12.75"/>
    <row r="671" ht="12.75"/>
    <row r="672" ht="12.75"/>
    <row r="673" ht="12.75"/>
    <row r="674" ht="12.75"/>
    <row r="675" ht="12.75"/>
    <row r="676" ht="12.75"/>
    <row r="677" ht="12.75"/>
    <row r="678" ht="12.75"/>
    <row r="679" ht="12.75"/>
    <row r="680" ht="12.75"/>
    <row r="681" ht="12.75"/>
    <row r="682" ht="12.75"/>
    <row r="683" ht="12.75"/>
    <row r="684" ht="12.75"/>
    <row r="685" ht="12.75"/>
    <row r="686" ht="12.75"/>
    <row r="687" ht="12.75"/>
    <row r="688" ht="12.75"/>
    <row r="689" ht="12.75"/>
    <row r="690" ht="12.75"/>
    <row r="691" ht="12.75"/>
    <row r="692" ht="12.75"/>
    <row r="693" ht="12.75"/>
    <row r="694" ht="12.75"/>
    <row r="695" ht="12.75"/>
    <row r="696" ht="12.75"/>
    <row r="697" ht="12.75"/>
    <row r="698" ht="12.75"/>
    <row r="699" ht="12.75"/>
    <row r="700" ht="12.75"/>
    <row r="701" ht="12.75"/>
    <row r="702" ht="12.75"/>
    <row r="703" ht="12.75"/>
    <row r="704" ht="12.75"/>
    <row r="705" ht="12.75"/>
    <row r="706" ht="12.75"/>
    <row r="707" ht="12.75"/>
    <row r="708" ht="12.75"/>
    <row r="709" ht="12.75"/>
    <row r="710" ht="12.75"/>
    <row r="711" ht="12.75"/>
    <row r="712" ht="12.75"/>
    <row r="713" ht="12.75"/>
    <row r="714" ht="12.75"/>
    <row r="715" ht="12.75"/>
    <row r="716" ht="12.75"/>
    <row r="717" ht="12.75"/>
    <row r="718" ht="12.75"/>
    <row r="719" ht="12.75"/>
    <row r="720" ht="12.75"/>
    <row r="721" ht="12.75"/>
    <row r="722" ht="12.75"/>
    <row r="723" ht="12.75"/>
    <row r="724" ht="12.75"/>
    <row r="725" ht="12.75"/>
    <row r="726" ht="12.75"/>
    <row r="727" ht="12.75"/>
    <row r="728" ht="12.75"/>
    <row r="729" ht="12.75"/>
    <row r="730" ht="12.75"/>
    <row r="731" ht="12.75"/>
    <row r="732" ht="12.75"/>
    <row r="733" ht="12.75"/>
    <row r="734" ht="12.75"/>
    <row r="735" ht="12.75"/>
    <row r="736" ht="12.75"/>
    <row r="737" ht="12.75"/>
    <row r="738" ht="12.75"/>
    <row r="739" ht="12.75"/>
    <row r="740" ht="12.75"/>
    <row r="741" ht="12.75"/>
    <row r="742" ht="12.75"/>
    <row r="743" ht="12.75"/>
    <row r="744" ht="12.75"/>
    <row r="745" ht="12.75"/>
    <row r="746" ht="12.75"/>
    <row r="747" ht="12.75"/>
    <row r="748" ht="12.75"/>
    <row r="749" ht="12.75"/>
    <row r="750" ht="12.75"/>
    <row r="751" ht="12.75"/>
    <row r="752" ht="12.75"/>
    <row r="753" ht="12.75"/>
    <row r="754" ht="12.75"/>
    <row r="755" ht="12.75"/>
    <row r="756" ht="12.75"/>
    <row r="757" ht="12.75"/>
    <row r="758" ht="12.75"/>
    <row r="759" ht="12.75"/>
    <row r="760" ht="12.75"/>
    <row r="761" ht="12.75"/>
    <row r="762" ht="12.75"/>
    <row r="763" ht="12.75"/>
    <row r="764" ht="12.75"/>
    <row r="765" ht="12.75"/>
    <row r="766" ht="12.75"/>
    <row r="767" ht="12.75"/>
    <row r="768" ht="12.75"/>
    <row r="769" ht="12.75"/>
    <row r="770" ht="12.75"/>
    <row r="771" ht="12.75"/>
    <row r="772" ht="12.75"/>
    <row r="773" ht="12.75"/>
    <row r="774" ht="12.75"/>
    <row r="775" ht="12.75"/>
    <row r="776" ht="12.75"/>
    <row r="777" ht="12.75"/>
    <row r="778" ht="12.75"/>
    <row r="779" ht="12.75"/>
    <row r="780" ht="12.75"/>
    <row r="781" ht="12.75"/>
    <row r="782" ht="12.75"/>
    <row r="783" ht="12.75"/>
    <row r="784" ht="12.75"/>
    <row r="785" ht="12.75"/>
    <row r="786" ht="12.75"/>
    <row r="787" ht="12.75"/>
    <row r="788" ht="12.75"/>
    <row r="789" ht="12.75"/>
    <row r="790" ht="12.75"/>
    <row r="791" ht="12.75"/>
    <row r="792" ht="12.75"/>
    <row r="793" ht="12.75"/>
    <row r="794" ht="12.75"/>
    <row r="795" ht="12.75"/>
    <row r="796" ht="12.75"/>
    <row r="797" ht="12.75"/>
    <row r="798" ht="12.75"/>
    <row r="799" ht="12.75"/>
    <row r="800" ht="12.75"/>
    <row r="801" ht="12.75"/>
    <row r="802" ht="12.75"/>
    <row r="803" ht="12.75"/>
    <row r="804" ht="12.75"/>
    <row r="805" ht="12.75"/>
    <row r="806" ht="12.75"/>
    <row r="807" ht="12.75"/>
    <row r="808" ht="12.75"/>
    <row r="809" ht="12.75"/>
    <row r="810" ht="12.75"/>
    <row r="811" ht="12.75"/>
    <row r="812" ht="12.75"/>
    <row r="813" ht="12.75"/>
    <row r="814" ht="12.75"/>
    <row r="815" ht="12.75"/>
    <row r="816" ht="12.75"/>
    <row r="817" ht="12.75"/>
    <row r="818" ht="12.75"/>
    <row r="819" ht="12.75"/>
    <row r="820" ht="12.75"/>
    <row r="821" ht="12.75"/>
    <row r="822" ht="12.75"/>
    <row r="823" ht="12.75"/>
    <row r="824" ht="12.75"/>
    <row r="825" ht="12.75"/>
    <row r="826" ht="12.75"/>
    <row r="827" ht="12.75"/>
    <row r="828" ht="12.75"/>
    <row r="829" ht="12.75"/>
    <row r="830" ht="12.75"/>
    <row r="831" ht="12.75"/>
    <row r="832" ht="12.75"/>
    <row r="833" ht="12.75"/>
    <row r="834" ht="12.75"/>
    <row r="835" ht="12.75"/>
    <row r="836" ht="12.75"/>
    <row r="837" ht="12.75"/>
    <row r="838" ht="12.75"/>
    <row r="839" ht="12.75"/>
    <row r="840" ht="12.75"/>
    <row r="841" ht="12.75"/>
    <row r="842" ht="12.75"/>
    <row r="843" ht="12.75"/>
    <row r="844" ht="12.75"/>
    <row r="845" ht="12.75"/>
    <row r="846" ht="12.75"/>
    <row r="847" ht="12.75"/>
    <row r="848" ht="12.75"/>
    <row r="849" ht="12.75"/>
    <row r="850" ht="12.75"/>
    <row r="851" ht="12.75"/>
    <row r="852" ht="12.75"/>
    <row r="853" ht="12.75"/>
    <row r="854" ht="12.75"/>
    <row r="855" ht="12.75"/>
    <row r="856" ht="12.75"/>
    <row r="857" ht="12.75"/>
    <row r="858" ht="12.75"/>
    <row r="859" ht="12.75"/>
    <row r="860" ht="12.75"/>
    <row r="861" ht="12.75"/>
    <row r="862" ht="12.75"/>
    <row r="863" ht="12.75"/>
    <row r="864" ht="12.75"/>
    <row r="865" ht="12.75"/>
    <row r="866" ht="12.75"/>
    <row r="867" ht="12.75"/>
    <row r="868" ht="12.75"/>
    <row r="869" ht="12.75"/>
    <row r="870" ht="12.75"/>
    <row r="871" ht="12.75"/>
    <row r="872" ht="12.75"/>
    <row r="873" ht="12.75"/>
    <row r="874" ht="12.75"/>
    <row r="875" ht="12.75"/>
    <row r="876" ht="12.75"/>
    <row r="877" ht="12.75"/>
    <row r="878" ht="12.75"/>
    <row r="879" ht="12.75"/>
    <row r="880" ht="12.75"/>
    <row r="881" ht="12.75"/>
    <row r="882" ht="12.75"/>
    <row r="883" ht="12.75"/>
    <row r="884" ht="12.75"/>
    <row r="885" ht="12.75"/>
    <row r="886" ht="12.75"/>
    <row r="887" ht="12.75"/>
    <row r="888" ht="12.75"/>
    <row r="889" ht="12.75"/>
    <row r="890" ht="12.75"/>
    <row r="891" ht="12.75"/>
    <row r="892" ht="12.75"/>
    <row r="893" ht="12.75"/>
    <row r="894" ht="12.75"/>
    <row r="895" ht="12.75"/>
    <row r="896" ht="12.75"/>
    <row r="897" ht="12.75"/>
    <row r="898" ht="12.75"/>
    <row r="899" ht="12.75"/>
    <row r="900" ht="12.75"/>
    <row r="901" ht="12.75"/>
    <row r="902" ht="12.75"/>
    <row r="903" ht="12.75"/>
    <row r="904" ht="12.75"/>
    <row r="905" ht="12.75"/>
    <row r="906" ht="12.75"/>
    <row r="907" ht="12.75"/>
    <row r="908" ht="12.75"/>
    <row r="909" ht="12.75"/>
    <row r="910" ht="12.75"/>
    <row r="911" ht="12.75"/>
    <row r="912" ht="12.75"/>
    <row r="913" ht="12.75"/>
    <row r="914" ht="12.75"/>
    <row r="915" ht="12.75"/>
    <row r="916" ht="12.75"/>
    <row r="917" ht="12.75"/>
    <row r="918" ht="12.75"/>
    <row r="919" ht="12.75"/>
    <row r="920" ht="12.75"/>
    <row r="921" ht="12.75"/>
    <row r="922" ht="12.75"/>
    <row r="923" ht="12.75"/>
    <row r="924" ht="12.75"/>
    <row r="925" ht="12.75"/>
    <row r="926" ht="12.75"/>
    <row r="927" ht="12.75"/>
    <row r="928" ht="12.75"/>
    <row r="929" ht="12.75"/>
    <row r="930" ht="12.75"/>
    <row r="931" ht="12.75"/>
    <row r="932" ht="12.75"/>
    <row r="933" ht="12.75"/>
    <row r="934" ht="12.75"/>
    <row r="935" ht="12.75"/>
    <row r="936" ht="12.75"/>
    <row r="937" ht="12.75"/>
    <row r="938" ht="12.75"/>
    <row r="939" ht="12.75"/>
    <row r="940" ht="12.75"/>
    <row r="941" ht="12.75"/>
    <row r="942" ht="12.75"/>
    <row r="943" ht="12.75"/>
    <row r="944" ht="12.75"/>
  </sheetData>
  <mergeCells count="97">
    <mergeCell ref="O9:Q9"/>
    <mergeCell ref="N10:Q10"/>
    <mergeCell ref="R10:U10"/>
    <mergeCell ref="N11:Q11"/>
    <mergeCell ref="R11:U11"/>
    <mergeCell ref="S9:U9"/>
    <mergeCell ref="C9:E9"/>
    <mergeCell ref="B10:E10"/>
    <mergeCell ref="F10:I10"/>
    <mergeCell ref="J10:M10"/>
    <mergeCell ref="B11:E11"/>
    <mergeCell ref="F11:I11"/>
    <mergeCell ref="J11:M11"/>
    <mergeCell ref="G9:I9"/>
    <mergeCell ref="K9:M9"/>
    <mergeCell ref="C12:E12"/>
    <mergeCell ref="G12:I12"/>
    <mergeCell ref="K12:M12"/>
    <mergeCell ref="O12:Q12"/>
    <mergeCell ref="B13:E13"/>
    <mergeCell ref="S12:U12"/>
    <mergeCell ref="F13:I13"/>
    <mergeCell ref="R13:U13"/>
    <mergeCell ref="O15:Q15"/>
    <mergeCell ref="S15:U15"/>
    <mergeCell ref="J13:M13"/>
    <mergeCell ref="N13:Q13"/>
    <mergeCell ref="B14:E14"/>
    <mergeCell ref="F14:I14"/>
    <mergeCell ref="J14:M14"/>
    <mergeCell ref="N14:Q14"/>
    <mergeCell ref="R14:U14"/>
    <mergeCell ref="R19:U19"/>
    <mergeCell ref="G15:I15"/>
    <mergeCell ref="K15:M15"/>
    <mergeCell ref="B16:E16"/>
    <mergeCell ref="F16:I16"/>
    <mergeCell ref="J16:M16"/>
    <mergeCell ref="N16:Q16"/>
    <mergeCell ref="R16:U16"/>
    <mergeCell ref="J20:M20"/>
    <mergeCell ref="C15:E15"/>
    <mergeCell ref="K18:M18"/>
    <mergeCell ref="O18:Q18"/>
    <mergeCell ref="N19:Q19"/>
    <mergeCell ref="B21:U21"/>
    <mergeCell ref="B17:E17"/>
    <mergeCell ref="F17:I17"/>
    <mergeCell ref="J17:M17"/>
    <mergeCell ref="N17:Q17"/>
    <mergeCell ref="R17:U17"/>
    <mergeCell ref="G18:I18"/>
    <mergeCell ref="S18:U18"/>
    <mergeCell ref="N20:Q20"/>
    <mergeCell ref="R20:U20"/>
    <mergeCell ref="C18:E18"/>
    <mergeCell ref="B19:E19"/>
    <mergeCell ref="F19:I19"/>
    <mergeCell ref="J19:M19"/>
    <mergeCell ref="B20:E20"/>
    <mergeCell ref="F20:I20"/>
    <mergeCell ref="O3:Q3"/>
    <mergeCell ref="S3:U3"/>
    <mergeCell ref="R4:U4"/>
    <mergeCell ref="R5:U5"/>
    <mergeCell ref="O6:Q6"/>
    <mergeCell ref="S6:U6"/>
    <mergeCell ref="N4:Q4"/>
    <mergeCell ref="C1:U1"/>
    <mergeCell ref="B2:E2"/>
    <mergeCell ref="F2:I2"/>
    <mergeCell ref="J2:M2"/>
    <mergeCell ref="N2:Q2"/>
    <mergeCell ref="R2:U2"/>
    <mergeCell ref="C3:E3"/>
    <mergeCell ref="G3:I3"/>
    <mergeCell ref="K3:M3"/>
    <mergeCell ref="B4:E4"/>
    <mergeCell ref="F4:I4"/>
    <mergeCell ref="J4:M4"/>
    <mergeCell ref="B5:E5"/>
    <mergeCell ref="N5:Q5"/>
    <mergeCell ref="J7:M7"/>
    <mergeCell ref="N7:Q7"/>
    <mergeCell ref="R7:U7"/>
    <mergeCell ref="F5:I5"/>
    <mergeCell ref="J5:M5"/>
    <mergeCell ref="C6:E6"/>
    <mergeCell ref="G6:I6"/>
    <mergeCell ref="K6:M6"/>
    <mergeCell ref="B7:E7"/>
    <mergeCell ref="F7:I7"/>
    <mergeCell ref="B8:E8"/>
    <mergeCell ref="F8:I8"/>
    <mergeCell ref="J8:M8"/>
    <mergeCell ref="N8:Q8"/>
    <mergeCell ref="R8:U8"/>
  </mergeCells>
  <conditionalFormatting sqref="C3:E4 G3 K3 O3 B4 F4 N4 R4 C6:E6 G6 K6 O6 S6 B7 F7 J7 N7 R7 C9:E9 G9 K9 O9 S9 B10 F10 J10 N10 R10 G12 K12 O12 S12 B13 F13 J13 N13 R13 C15 G15 K15 N15:N17 O15 P15:P16 Q15 S15 B16 F16 J16 R16 C18 G18 K18 O18 S18 B19 F19 J19 N19:N20 P19 R19 S3 J4:J5">
    <cfRule type="cellIs" dxfId="1399" priority="1" operator="equal">
      <formula>""</formula>
    </cfRule>
  </conditionalFormatting>
  <conditionalFormatting sqref="B3:B9">
    <cfRule type="cellIs" dxfId="1398" priority="2" operator="equal">
      <formula>""</formula>
    </cfRule>
  </conditionalFormatting>
  <conditionalFormatting sqref="B15">
    <cfRule type="cellIs" dxfId="1397" priority="3" operator="equal">
      <formula>""</formula>
    </cfRule>
  </conditionalFormatting>
  <conditionalFormatting sqref="B16 C15:E15">
    <cfRule type="cellIs" dxfId="1396" priority="4" operator="equal">
      <formula>""</formula>
    </cfRule>
  </conditionalFormatting>
  <conditionalFormatting sqref="J8 N8 R8 B11 F11 J11 N11 R11 B14 F14 J14 N14 R14 B17 F17 J17 N17 R17 B20 F20 J20 N20 R20">
    <cfRule type="cellIs" dxfId="1395" priority="5" operator="equal">
      <formula>""</formula>
    </cfRule>
  </conditionalFormatting>
  <conditionalFormatting sqref="J16 K15:M15">
    <cfRule type="cellIs" dxfId="1394" priority="6" operator="equal">
      <formula>""</formula>
    </cfRule>
  </conditionalFormatting>
  <conditionalFormatting sqref="R5 R11">
    <cfRule type="cellIs" dxfId="1393" priority="7" operator="equal">
      <formula>""</formula>
    </cfRule>
  </conditionalFormatting>
  <conditionalFormatting sqref="B5 B11">
    <cfRule type="cellIs" dxfId="1392" priority="8" operator="equal">
      <formula>""</formula>
    </cfRule>
  </conditionalFormatting>
  <conditionalFormatting sqref="G3:I4 F4 G6:I6 G9:I9 F10">
    <cfRule type="cellIs" dxfId="1391" priority="9" operator="equal">
      <formula>""</formula>
    </cfRule>
  </conditionalFormatting>
  <conditionalFormatting sqref="F3:F9">
    <cfRule type="cellIs" dxfId="1390" priority="10" operator="equal">
      <formula>""</formula>
    </cfRule>
  </conditionalFormatting>
  <conditionalFormatting sqref="F5 F11">
    <cfRule type="cellIs" dxfId="1389" priority="11" operator="equal">
      <formula>""</formula>
    </cfRule>
  </conditionalFormatting>
  <conditionalFormatting sqref="K3:M4 K6:M6 K9:M9 J10 J4:J5">
    <cfRule type="cellIs" dxfId="1388" priority="12" operator="equal">
      <formula>""</formula>
    </cfRule>
  </conditionalFormatting>
  <conditionalFormatting sqref="N8 R8 B11 F11 J11 N11 R11 B14 F14 J14 N14 R14 B17 F17 J17 N17 R17 B20 F20 J20 N20 R20 J3:J9">
    <cfRule type="cellIs" dxfId="1387" priority="13" operator="equal">
      <formula>""</formula>
    </cfRule>
  </conditionalFormatting>
  <conditionalFormatting sqref="J5 J11">
    <cfRule type="cellIs" dxfId="1386" priority="14" operator="equal">
      <formula>""</formula>
    </cfRule>
  </conditionalFormatting>
  <conditionalFormatting sqref="O3:Q4 N4 O6:Q6 O9:Q9 N10">
    <cfRule type="cellIs" dxfId="1385" priority="15" operator="equal">
      <formula>""</formula>
    </cfRule>
  </conditionalFormatting>
  <conditionalFormatting sqref="N3:N9">
    <cfRule type="cellIs" dxfId="1384" priority="16" operator="equal">
      <formula>""</formula>
    </cfRule>
  </conditionalFormatting>
  <conditionalFormatting sqref="N5 N11">
    <cfRule type="cellIs" dxfId="1383" priority="17" operator="equal">
      <formula>""</formula>
    </cfRule>
  </conditionalFormatting>
  <conditionalFormatting sqref="R4 S6:U6 S9:U9 R10 S3:U4">
    <cfRule type="cellIs" dxfId="1382" priority="18" operator="equal">
      <formula>""</formula>
    </cfRule>
  </conditionalFormatting>
  <conditionalFormatting sqref="R3:R9">
    <cfRule type="cellIs" dxfId="1381" priority="19" operator="equal">
      <formula>""</formula>
    </cfRule>
  </conditionalFormatting>
  <conditionalFormatting sqref="C6:E6 B7 C12:E12 G12 B13">
    <cfRule type="cellIs" dxfId="1380" priority="20" operator="equal">
      <formula>""</formula>
    </cfRule>
  </conditionalFormatting>
  <conditionalFormatting sqref="B6 B12">
    <cfRule type="cellIs" dxfId="1379" priority="21" operator="equal">
      <formula>""</formula>
    </cfRule>
  </conditionalFormatting>
  <conditionalFormatting sqref="B8 B14">
    <cfRule type="cellIs" dxfId="1378" priority="22" operator="equal">
      <formula>""</formula>
    </cfRule>
  </conditionalFormatting>
  <conditionalFormatting sqref="B17">
    <cfRule type="cellIs" dxfId="1377" priority="23" operator="equal">
      <formula>""</formula>
    </cfRule>
  </conditionalFormatting>
  <conditionalFormatting sqref="B19 C18:E18">
    <cfRule type="cellIs" dxfId="1376" priority="24" operator="equal">
      <formula>""</formula>
    </cfRule>
  </conditionalFormatting>
  <conditionalFormatting sqref="B18">
    <cfRule type="cellIs" dxfId="1375" priority="25" operator="equal">
      <formula>""</formula>
    </cfRule>
  </conditionalFormatting>
  <conditionalFormatting sqref="B20">
    <cfRule type="cellIs" dxfId="1374" priority="26" operator="equal">
      <formula>""</formula>
    </cfRule>
  </conditionalFormatting>
  <conditionalFormatting sqref="G6:I6 F7 G12:I12 F13">
    <cfRule type="cellIs" dxfId="1373" priority="27" operator="equal">
      <formula>""</formula>
    </cfRule>
  </conditionalFormatting>
  <conditionalFormatting sqref="F6 F12">
    <cfRule type="cellIs" dxfId="1372" priority="28" operator="equal">
      <formula>""</formula>
    </cfRule>
  </conditionalFormatting>
  <conditionalFormatting sqref="F8 F14">
    <cfRule type="cellIs" dxfId="1371" priority="29" operator="equal">
      <formula>""</formula>
    </cfRule>
  </conditionalFormatting>
  <conditionalFormatting sqref="F16 G15:I15">
    <cfRule type="cellIs" dxfId="1370" priority="30" operator="equal">
      <formula>""</formula>
    </cfRule>
  </conditionalFormatting>
  <conditionalFormatting sqref="F15">
    <cfRule type="cellIs" dxfId="1369" priority="31" operator="equal">
      <formula>""</formula>
    </cfRule>
  </conditionalFormatting>
  <conditionalFormatting sqref="F17">
    <cfRule type="cellIs" dxfId="1368" priority="32" operator="equal">
      <formula>""</formula>
    </cfRule>
  </conditionalFormatting>
  <conditionalFormatting sqref="F19 G18:I18">
    <cfRule type="cellIs" dxfId="1367" priority="33" operator="equal">
      <formula>""</formula>
    </cfRule>
  </conditionalFormatting>
  <conditionalFormatting sqref="F18">
    <cfRule type="cellIs" dxfId="1366" priority="34" operator="equal">
      <formula>""</formula>
    </cfRule>
  </conditionalFormatting>
  <conditionalFormatting sqref="F20">
    <cfRule type="cellIs" dxfId="1365" priority="35" operator="equal">
      <formula>""</formula>
    </cfRule>
  </conditionalFormatting>
  <conditionalFormatting sqref="K6:M6 J7 K12:M12 J13">
    <cfRule type="cellIs" dxfId="1364" priority="36" operator="equal">
      <formula>""</formula>
    </cfRule>
  </conditionalFormatting>
  <conditionalFormatting sqref="J6 J12">
    <cfRule type="cellIs" dxfId="1363" priority="37" operator="equal">
      <formula>""</formula>
    </cfRule>
  </conditionalFormatting>
  <conditionalFormatting sqref="J15">
    <cfRule type="cellIs" dxfId="1362" priority="38" operator="equal">
      <formula>""</formula>
    </cfRule>
  </conditionalFormatting>
  <conditionalFormatting sqref="J17">
    <cfRule type="cellIs" dxfId="1361" priority="39" operator="equal">
      <formula>""</formula>
    </cfRule>
  </conditionalFormatting>
  <conditionalFormatting sqref="J19 K18:M18">
    <cfRule type="cellIs" dxfId="1360" priority="40" operator="equal">
      <formula>""</formula>
    </cfRule>
  </conditionalFormatting>
  <conditionalFormatting sqref="J18">
    <cfRule type="cellIs" dxfId="1359" priority="41" operator="equal">
      <formula>""</formula>
    </cfRule>
  </conditionalFormatting>
  <conditionalFormatting sqref="J20">
    <cfRule type="cellIs" dxfId="1358" priority="42" operator="equal">
      <formula>""</formula>
    </cfRule>
  </conditionalFormatting>
  <conditionalFormatting sqref="O6:Q6 N7 O12:Q12 N13 O15 P15:P16 Q15 N16 O18:Q18 N19">
    <cfRule type="cellIs" dxfId="1357" priority="43" operator="equal">
      <formula>""</formula>
    </cfRule>
  </conditionalFormatting>
  <conditionalFormatting sqref="N6 N12 N15 N18">
    <cfRule type="cellIs" dxfId="1356" priority="44" operator="equal">
      <formula>""</formula>
    </cfRule>
  </conditionalFormatting>
  <conditionalFormatting sqref="N8 N14 N17 N20">
    <cfRule type="cellIs" dxfId="1355" priority="45" operator="equal">
      <formula>""</formula>
    </cfRule>
  </conditionalFormatting>
  <conditionalFormatting sqref="O15 P15:P16 Q15 N16">
    <cfRule type="cellIs" dxfId="1354" priority="46" operator="equal">
      <formula>""</formula>
    </cfRule>
  </conditionalFormatting>
  <conditionalFormatting sqref="N15">
    <cfRule type="cellIs" dxfId="1353" priority="47" operator="equal">
      <formula>""</formula>
    </cfRule>
  </conditionalFormatting>
  <conditionalFormatting sqref="N17">
    <cfRule type="cellIs" dxfId="1352" priority="48" operator="equal">
      <formula>""</formula>
    </cfRule>
  </conditionalFormatting>
  <conditionalFormatting sqref="O15 P15:P16 Q15 N16 O18 P18:P19 Q18 N19">
    <cfRule type="cellIs" dxfId="1351" priority="49" operator="equal">
      <formula>""</formula>
    </cfRule>
  </conditionalFormatting>
  <conditionalFormatting sqref="N15 N18">
    <cfRule type="cellIs" dxfId="1350" priority="50" operator="equal">
      <formula>""</formula>
    </cfRule>
  </conditionalFormatting>
  <conditionalFormatting sqref="N17 N20">
    <cfRule type="cellIs" dxfId="1349" priority="51" operator="equal">
      <formula>""</formula>
    </cfRule>
  </conditionalFormatting>
  <conditionalFormatting sqref="R8 R14">
    <cfRule type="cellIs" dxfId="1348" priority="52" operator="equal">
      <formula>""</formula>
    </cfRule>
  </conditionalFormatting>
  <conditionalFormatting sqref="S6:U6 R7 S12:U12 R13">
    <cfRule type="cellIs" dxfId="1347" priority="53" operator="equal">
      <formula>""</formula>
    </cfRule>
  </conditionalFormatting>
  <conditionalFormatting sqref="R6 R9 R12">
    <cfRule type="cellIs" dxfId="1346" priority="54" operator="equal">
      <formula>""</formula>
    </cfRule>
  </conditionalFormatting>
  <conditionalFormatting sqref="R17">
    <cfRule type="cellIs" dxfId="1345" priority="55" operator="equal">
      <formula>""</formula>
    </cfRule>
  </conditionalFormatting>
  <conditionalFormatting sqref="R16 S15:U15">
    <cfRule type="cellIs" dxfId="1344" priority="56" operator="equal">
      <formula>""</formula>
    </cfRule>
  </conditionalFormatting>
  <conditionalFormatting sqref="R15">
    <cfRule type="cellIs" dxfId="1343" priority="57" operator="equal">
      <formula>""</formula>
    </cfRule>
  </conditionalFormatting>
  <conditionalFormatting sqref="R20">
    <cfRule type="cellIs" dxfId="1342" priority="58" operator="equal">
      <formula>""</formula>
    </cfRule>
  </conditionalFormatting>
  <conditionalFormatting sqref="R19 S18:U18">
    <cfRule type="cellIs" dxfId="1341" priority="59" operator="equal">
      <formula>""</formula>
    </cfRule>
  </conditionalFormatting>
  <conditionalFormatting sqref="R18">
    <cfRule type="cellIs" dxfId="1340" priority="60" operator="equal">
      <formula>""</formula>
    </cfRule>
  </conditionalFormatting>
  <printOptions horizontalCentered="1" verticalCentered="1"/>
  <pageMargins left="0.25" right="0.25" top="0.75" bottom="0.75" header="0" footer="0"/>
  <pageSetup paperSize="9" pageOrder="overThenDown" orientation="landscape" cellComments="atEnd" r:id="rId1"/>
  <ignoredErrors>
    <ignoredError sqref="J5"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pageSetUpPr fitToPage="1"/>
  </sheetPr>
  <dimension ref="A1:AB944"/>
  <sheetViews>
    <sheetView tabSelected="1" topLeftCell="A8" zoomScaleNormal="100" workbookViewId="0">
      <selection activeCell="N23" sqref="N23"/>
    </sheetView>
  </sheetViews>
  <sheetFormatPr baseColWidth="10" defaultColWidth="12.7109375" defaultRowHeight="15.75" customHeight="1"/>
  <cols>
    <col min="1" max="1" width="4.42578125" customWidth="1"/>
    <col min="2" max="2" width="2.7109375" customWidth="1"/>
    <col min="3" max="3" width="9.28515625" customWidth="1"/>
    <col min="4" max="4" width="2.5703125" customWidth="1"/>
    <col min="5" max="5" width="11.7109375" customWidth="1"/>
    <col min="6" max="6" width="3.28515625" customWidth="1"/>
    <col min="7" max="7" width="9.28515625" customWidth="1"/>
    <col min="8" max="8" width="1.85546875" customWidth="1"/>
    <col min="9" max="9" width="10.42578125" customWidth="1"/>
    <col min="10" max="10" width="2.85546875" customWidth="1"/>
    <col min="11" max="11" width="9.28515625" customWidth="1"/>
    <col min="12" max="12" width="1.85546875" customWidth="1"/>
    <col min="13" max="13" width="9.28515625" customWidth="1"/>
    <col min="14" max="14" width="1.85546875" customWidth="1"/>
    <col min="15" max="15" width="9.28515625" customWidth="1"/>
    <col min="16" max="16" width="1.85546875" customWidth="1"/>
    <col min="17" max="17" width="9.28515625" customWidth="1"/>
    <col min="18" max="18" width="1.85546875" customWidth="1"/>
    <col min="19" max="19" width="9.28515625" customWidth="1"/>
    <col min="20" max="20" width="1.85546875" customWidth="1"/>
    <col min="21" max="21" width="9.28515625" customWidth="1"/>
    <col min="22" max="22" width="5.7109375" customWidth="1"/>
    <col min="23" max="23" width="3" customWidth="1"/>
    <col min="24" max="24" width="24.28515625" customWidth="1"/>
    <col min="25" max="25" width="16.7109375" customWidth="1"/>
    <col min="26" max="26" width="18.42578125" customWidth="1"/>
    <col min="27" max="28" width="9.7109375" customWidth="1"/>
  </cols>
  <sheetData>
    <row r="1" spans="1:28" ht="27.75" customHeight="1">
      <c r="A1" s="20"/>
      <c r="B1" s="21"/>
      <c r="C1" s="234" t="s">
        <v>231</v>
      </c>
      <c r="D1" s="223"/>
      <c r="E1" s="223"/>
      <c r="F1" s="223"/>
      <c r="G1" s="223"/>
      <c r="H1" s="223"/>
      <c r="I1" s="223"/>
      <c r="J1" s="223"/>
      <c r="K1" s="223"/>
      <c r="L1" s="223"/>
      <c r="M1" s="223"/>
      <c r="N1" s="223"/>
      <c r="O1" s="223"/>
      <c r="P1" s="223"/>
      <c r="Q1" s="223"/>
      <c r="R1" s="223"/>
      <c r="S1" s="223"/>
      <c r="T1" s="223"/>
      <c r="U1" s="223"/>
      <c r="V1" s="22"/>
      <c r="W1" s="23"/>
    </row>
    <row r="2" spans="1:28" ht="15" customHeight="1" thickBot="1">
      <c r="A2" s="24"/>
      <c r="B2" s="235" t="s">
        <v>16</v>
      </c>
      <c r="C2" s="236"/>
      <c r="D2" s="236"/>
      <c r="E2" s="237"/>
      <c r="F2" s="235" t="s">
        <v>179</v>
      </c>
      <c r="G2" s="236"/>
      <c r="H2" s="236"/>
      <c r="I2" s="237"/>
      <c r="J2" s="235" t="s">
        <v>180</v>
      </c>
      <c r="K2" s="236"/>
      <c r="L2" s="236"/>
      <c r="M2" s="237"/>
      <c r="N2" s="235" t="s">
        <v>181</v>
      </c>
      <c r="O2" s="236"/>
      <c r="P2" s="236"/>
      <c r="Q2" s="237"/>
      <c r="R2" s="235" t="s">
        <v>182</v>
      </c>
      <c r="S2" s="236"/>
      <c r="T2" s="236"/>
      <c r="U2" s="237"/>
      <c r="W2" s="25"/>
      <c r="X2" s="26" t="s">
        <v>183</v>
      </c>
      <c r="Y2" s="26" t="s">
        <v>184</v>
      </c>
      <c r="Z2" s="26" t="s">
        <v>185</v>
      </c>
      <c r="AA2" s="27"/>
      <c r="AB2" s="27"/>
    </row>
    <row r="3" spans="1:28" ht="15" customHeight="1">
      <c r="A3" s="28"/>
      <c r="B3" s="41"/>
      <c r="C3" s="315" t="str">
        <f>IF(B3="","",LOOKUP(B3,$W$3:$W$21,$X$3:$X$21))</f>
        <v/>
      </c>
      <c r="D3" s="232"/>
      <c r="E3" s="233"/>
      <c r="F3" s="41"/>
      <c r="G3" s="315" t="str">
        <f>IF(F3="","",LOOKUP(F3,$W$3:$W$21,$X$3:$X$21))</f>
        <v/>
      </c>
      <c r="H3" s="232"/>
      <c r="I3" s="233"/>
      <c r="J3" s="55"/>
      <c r="K3" s="315" t="str">
        <f>IF(J3="","",LOOKUP(J3,$W$3:$W$21,$X$3:$X$21))</f>
        <v/>
      </c>
      <c r="L3" s="315"/>
      <c r="M3" s="327"/>
      <c r="N3" s="41"/>
      <c r="O3" s="315" t="str">
        <f>IF(N3="","",LOOKUP(N3,$W$3:$W$21,$X$3:$X$21))</f>
        <v/>
      </c>
      <c r="P3" s="232"/>
      <c r="Q3" s="233"/>
      <c r="R3" s="55"/>
      <c r="S3" s="315" t="str">
        <f>IF(R3="","",LOOKUP(R3,$W$3:$W$21,$X$3:$X$21))</f>
        <v/>
      </c>
      <c r="T3" s="232"/>
      <c r="U3" s="233"/>
      <c r="W3" s="56">
        <v>1</v>
      </c>
      <c r="X3" s="57" t="s">
        <v>232</v>
      </c>
      <c r="Y3" s="99" t="s">
        <v>458</v>
      </c>
      <c r="Z3" s="99" t="s">
        <v>458</v>
      </c>
      <c r="AA3" s="22"/>
      <c r="AB3" s="22"/>
    </row>
    <row r="4" spans="1:28" ht="15" customHeight="1">
      <c r="A4" s="28" t="s">
        <v>187</v>
      </c>
      <c r="B4" s="310" t="str">
        <f>IF(B3="","",LOOKUP(B3,$W$3:$W$21,$Y$3:$Y$21))</f>
        <v/>
      </c>
      <c r="C4" s="223"/>
      <c r="D4" s="223"/>
      <c r="E4" s="229"/>
      <c r="F4" s="310" t="str">
        <f>IF(F3="","",LOOKUP(F3,$W$3:$W$21,$Y$3:$Y$21))</f>
        <v/>
      </c>
      <c r="G4" s="223"/>
      <c r="H4" s="223"/>
      <c r="I4" s="229"/>
      <c r="J4" s="310" t="str">
        <f>IF(J3="","",LOOKUP(J3,$W$3:$W$21,$Y$3:$Y$21))</f>
        <v/>
      </c>
      <c r="K4" s="322"/>
      <c r="L4" s="322"/>
      <c r="M4" s="323"/>
      <c r="N4" s="310" t="str">
        <f>IF(N3="","",LOOKUP(N3,$W$3:$W$21,$Y$3:$Y$21))</f>
        <v/>
      </c>
      <c r="O4" s="223"/>
      <c r="P4" s="223"/>
      <c r="Q4" s="229"/>
      <c r="R4" s="310" t="str">
        <f>IF(R3="","",LOOKUP(R3,$W$3:$W$21,$Y$3:$Y$21))</f>
        <v/>
      </c>
      <c r="S4" s="223"/>
      <c r="T4" s="223"/>
      <c r="U4" s="229"/>
      <c r="W4" s="56">
        <v>2</v>
      </c>
      <c r="X4" s="58" t="s">
        <v>199</v>
      </c>
      <c r="Y4" s="99" t="s">
        <v>458</v>
      </c>
      <c r="Z4" s="99" t="s">
        <v>458</v>
      </c>
      <c r="AA4" s="22"/>
      <c r="AB4" s="22"/>
    </row>
    <row r="5" spans="1:28" ht="15" customHeight="1" thickBot="1">
      <c r="A5" s="28"/>
      <c r="B5" s="316" t="str">
        <f>IF(B3="","",IF(LOOKUP(B3,$W$9:$W$21,$Z$9:$Z$21)="","---",LOOKUP(B3,$W$9:$W$21,$Z$9:$Z$21)))</f>
        <v/>
      </c>
      <c r="C5" s="225"/>
      <c r="D5" s="225"/>
      <c r="E5" s="226"/>
      <c r="F5" s="316" t="str">
        <f>IF(F3="","",IF(LOOKUP(F3,$W$9:$W$21,$Z$9:$Z$21)="","---",LOOKUP(F3,$W$9:$W$21,$Z$9:$Z$21)))</f>
        <v/>
      </c>
      <c r="G5" s="225"/>
      <c r="H5" s="225"/>
      <c r="I5" s="226"/>
      <c r="J5" s="316" t="str">
        <f>IF(J3="","",IF(LOOKUP(J3,$W$3:$W$21,$Z$3:$Z$21)="","---",LOOKUP(J3,$W$3:$W$21,$Z$3:$Z$21)))</f>
        <v/>
      </c>
      <c r="K5" s="317"/>
      <c r="L5" s="317"/>
      <c r="M5" s="318"/>
      <c r="N5" s="316" t="str">
        <f>IF(N3="","",IF(LOOKUP(N3,$W$9:$W$21,$Z$9:$Z$21)="","---",LOOKUP(N3,$W$9:$W$21,$Z$9:$Z$21)))</f>
        <v/>
      </c>
      <c r="O5" s="225"/>
      <c r="P5" s="225"/>
      <c r="Q5" s="226"/>
      <c r="R5" s="316" t="str">
        <f>IF(R3="","",IF(LOOKUP(R3,$W$9:$W$21,$Z$9:$Z$21)="","---",LOOKUP(R3,$W$9:$W$21,$Z$9:$Z$21)))</f>
        <v/>
      </c>
      <c r="S5" s="225"/>
      <c r="T5" s="225"/>
      <c r="U5" s="226"/>
      <c r="W5" s="56">
        <v>3</v>
      </c>
      <c r="X5" s="59" t="s">
        <v>233</v>
      </c>
      <c r="Y5" s="99" t="s">
        <v>458</v>
      </c>
      <c r="Z5" s="99" t="s">
        <v>458</v>
      </c>
      <c r="AA5" s="22"/>
      <c r="AB5" s="22"/>
    </row>
    <row r="6" spans="1:28" ht="27" customHeight="1">
      <c r="A6" s="28"/>
      <c r="B6" s="41"/>
      <c r="C6" s="315" t="str">
        <f>IF(B6="","",LOOKUP(B6,$W$3:$W$21,$X$3:$X$21))</f>
        <v/>
      </c>
      <c r="D6" s="232"/>
      <c r="E6" s="233"/>
      <c r="F6" s="41"/>
      <c r="G6" s="315" t="str">
        <f>IF(F6="","",LOOKUP(F6,$W$3:$W$21,$X$3:$X$21))</f>
        <v/>
      </c>
      <c r="H6" s="232"/>
      <c r="I6" s="233"/>
      <c r="J6" s="55">
        <v>5</v>
      </c>
      <c r="K6" s="315" t="str">
        <f>IF(J6="","",LOOKUP(J6,$W$3:$W$21,$X$3:$X$21))</f>
        <v>Fìsico Quìm. de Sist. Biològ.</v>
      </c>
      <c r="L6" s="315"/>
      <c r="M6" s="327"/>
      <c r="N6" s="131"/>
      <c r="O6" s="328" t="str">
        <f>IF(N6="","",LOOKUP(N6,$W$3:$W$21,$X$3:$X$21))</f>
        <v/>
      </c>
      <c r="P6" s="329"/>
      <c r="Q6" s="330"/>
      <c r="R6" s="41">
        <v>6</v>
      </c>
      <c r="S6" s="315" t="str">
        <f>IF(R6="","",LOOKUP(R6,$W$3:$W$21,$X$3:$X$21))</f>
        <v>Fundam. de evol. y biodiv.</v>
      </c>
      <c r="T6" s="232"/>
      <c r="U6" s="233"/>
      <c r="W6" s="56">
        <v>4</v>
      </c>
      <c r="X6" s="60" t="s">
        <v>234</v>
      </c>
      <c r="Y6" s="99" t="s">
        <v>149</v>
      </c>
      <c r="Z6" s="99" t="s">
        <v>149</v>
      </c>
      <c r="AA6" s="22"/>
      <c r="AB6" s="22"/>
    </row>
    <row r="7" spans="1:28" ht="15" customHeight="1">
      <c r="A7" s="28" t="s">
        <v>191</v>
      </c>
      <c r="B7" s="310" t="str">
        <f>IF(B6="","",LOOKUP(B6,$W$3:$W$21,$Y$3:$Y$21))</f>
        <v/>
      </c>
      <c r="C7" s="223"/>
      <c r="D7" s="223"/>
      <c r="E7" s="229"/>
      <c r="F7" s="310" t="str">
        <f>IF(F6="","",LOOKUP(F6,$W$3:$W$21,$Y$3:$Y$21))</f>
        <v/>
      </c>
      <c r="G7" s="223"/>
      <c r="H7" s="223"/>
      <c r="I7" s="229"/>
      <c r="J7" s="310" t="str">
        <f>IF(J6="","",LOOKUP(J6,$W$3:$W$21,$Y$3:$Y$21))</f>
        <v>Vizzocero Matias</v>
      </c>
      <c r="K7" s="322"/>
      <c r="L7" s="322"/>
      <c r="M7" s="323"/>
      <c r="N7" s="324" t="str">
        <f>IF(N6="","",LOOKUP(N6,$W$3:$W$21,$Y$3:$Y$21))</f>
        <v/>
      </c>
      <c r="O7" s="325"/>
      <c r="P7" s="325"/>
      <c r="Q7" s="326"/>
      <c r="R7" s="310" t="str">
        <f>IF(R6="","",LOOKUP(R6,$W$3:$W$21,$Y$3:$Y$21))</f>
        <v>Nardelli Maximiliano</v>
      </c>
      <c r="S7" s="223"/>
      <c r="T7" s="223"/>
      <c r="U7" s="229"/>
      <c r="W7" s="56">
        <v>5</v>
      </c>
      <c r="X7" s="60" t="s">
        <v>235</v>
      </c>
      <c r="Y7" s="34" t="s">
        <v>155</v>
      </c>
      <c r="Z7" s="47" t="s">
        <v>155</v>
      </c>
      <c r="AA7" s="22"/>
      <c r="AB7" s="22"/>
    </row>
    <row r="8" spans="1:28" ht="15" customHeight="1" thickBot="1">
      <c r="A8" s="28"/>
      <c r="B8" s="316" t="str">
        <f>IF(B6="","",IF(LOOKUP(B6,$W$9:$W$21,$Z$9:$Z$21)="","---",LOOKUP(B6,$W$9:$W$21,$Z$9:$Z$21)))</f>
        <v/>
      </c>
      <c r="C8" s="225"/>
      <c r="D8" s="225"/>
      <c r="E8" s="226"/>
      <c r="F8" s="316" t="str">
        <f>IF(F6="","",IF(LOOKUP(F6,$W$9:$W$21,$Z$9:$Z$21)="","---",LOOKUP(F6,$W$9:$W$21,$Z$9:$Z$21)))</f>
        <v/>
      </c>
      <c r="G8" s="225"/>
      <c r="H8" s="225"/>
      <c r="I8" s="226"/>
      <c r="J8" s="316" t="str">
        <f>IF(J6="","",IF(LOOKUP(J6,$W$3:$W$21,$Z$3:$Z$21)="","---",LOOKUP(J6,$W$3:$W$21,$Z$3:$Z$21)))</f>
        <v>Vizzocero Matias</v>
      </c>
      <c r="K8" s="317"/>
      <c r="L8" s="317"/>
      <c r="M8" s="318"/>
      <c r="N8" s="319" t="str">
        <f>IF(N6="","",IF(LOOKUP(N6,$W$3:$W$21,$Z$3:$Z$21)="","---",LOOKUP(N6,$W$3:$W$21,$Z$3:$Z$21)))</f>
        <v/>
      </c>
      <c r="O8" s="320"/>
      <c r="P8" s="320"/>
      <c r="Q8" s="321"/>
      <c r="R8" s="316" t="str">
        <f>IF(R6="","",IF(LOOKUP(R6,$W$3:$W$21,$Z$3:$Z$21)="","---",LOOKUP(R6,$W$3:$W$21,$Z$3:$Z$21)))</f>
        <v>Nardelli Maximiliano</v>
      </c>
      <c r="S8" s="225"/>
      <c r="T8" s="225"/>
      <c r="U8" s="226"/>
      <c r="W8" s="56">
        <v>6</v>
      </c>
      <c r="X8" s="61" t="s">
        <v>236</v>
      </c>
      <c r="Y8" s="34" t="s">
        <v>108</v>
      </c>
      <c r="Z8" s="34" t="s">
        <v>108</v>
      </c>
      <c r="AA8" s="22"/>
      <c r="AB8" s="22"/>
    </row>
    <row r="9" spans="1:28" ht="28.5" customHeight="1">
      <c r="A9" s="28">
        <v>1800</v>
      </c>
      <c r="B9" s="136"/>
      <c r="C9" s="137" t="str">
        <f>IF(B9="","",LOOKUP(B9,$W$3:$W$15,$X$3:$X$15))</f>
        <v/>
      </c>
      <c r="D9" s="136">
        <v>12</v>
      </c>
      <c r="E9" s="137" t="str">
        <f>IF(D9="","",LOOKUP(D9,$W$3:$W$15,$X$3:$X$15))</f>
        <v>Educaciòn Ambiental **</v>
      </c>
      <c r="F9" s="55">
        <v>9</v>
      </c>
      <c r="G9" s="315" t="str">
        <f>IF(F9="","",LOOKUP(F9,$W$3:$W$21,$X$3:$X$21))</f>
        <v>Didáctica y currículum</v>
      </c>
      <c r="H9" s="315"/>
      <c r="I9" s="327"/>
      <c r="J9" s="41">
        <v>5</v>
      </c>
      <c r="K9" s="315" t="str">
        <f>IF(J9="","",LOOKUP(J9,$W$3:$W$21,$X$3:$X$21))</f>
        <v>Fìsico Quìm. de Sist. Biològ.</v>
      </c>
      <c r="L9" s="232"/>
      <c r="M9" s="233"/>
      <c r="N9" s="41">
        <v>4</v>
      </c>
      <c r="O9" s="315" t="str">
        <f>IF(N9="","",LOOKUP(N9,$W$3:$W$21,$X$3:$X$21))</f>
        <v>Intr. a la bio. cel. y molecular</v>
      </c>
      <c r="P9" s="232"/>
      <c r="Q9" s="233"/>
      <c r="R9" s="41">
        <v>6</v>
      </c>
      <c r="S9" s="315" t="str">
        <f>IF(R9="","",LOOKUP(R9,$W$3:$W$21,$X$3:$X$21))</f>
        <v>Fundam. de evol. y biodiv.</v>
      </c>
      <c r="T9" s="232"/>
      <c r="U9" s="233"/>
      <c r="W9" s="56">
        <v>7</v>
      </c>
      <c r="X9" s="61" t="s">
        <v>203</v>
      </c>
      <c r="Y9" s="99" t="s">
        <v>458</v>
      </c>
      <c r="Z9" s="99" t="s">
        <v>458</v>
      </c>
      <c r="AA9" s="22"/>
      <c r="AB9" s="22"/>
    </row>
    <row r="10" spans="1:28" ht="15" customHeight="1" thickBot="1">
      <c r="A10" s="37"/>
      <c r="B10" s="313" t="str">
        <f>IF(B9="","",LOOKUP(B9,$W$3:$W$15,$Y$3:$Y$15))</f>
        <v/>
      </c>
      <c r="C10" s="314"/>
      <c r="D10" s="313" t="str">
        <f>IF(D9="","",LOOKUP(D9,$W$3:$W$15,$Y$3:$Y$15))</f>
        <v>Schiaffino Gabriela</v>
      </c>
      <c r="E10" s="314"/>
      <c r="F10" s="310" t="str">
        <f>IF(F9="","",LOOKUP(F9,$W$3:$W$21,$Y$3:$Y$21))</f>
        <v>Fusionado con Q</v>
      </c>
      <c r="G10" s="322"/>
      <c r="H10" s="322"/>
      <c r="I10" s="323"/>
      <c r="J10" s="310" t="str">
        <f>IF(J9="","",LOOKUP(J9,$W$3:$W$21,$Y$3:$Y$21))</f>
        <v>Vizzocero Matias</v>
      </c>
      <c r="K10" s="223"/>
      <c r="L10" s="223"/>
      <c r="M10" s="229"/>
      <c r="N10" s="310" t="str">
        <f>IF(N9="","",LOOKUP(N9,$W$3:$W$21,$Y$3:$Y$21))</f>
        <v>Schiaffino Gabriela</v>
      </c>
      <c r="O10" s="223"/>
      <c r="P10" s="223"/>
      <c r="Q10" s="229"/>
      <c r="R10" s="310" t="str">
        <f>IF(R9="","",LOOKUP(R9,$W$3:$W$21,$Y$3:$Y$21))</f>
        <v>Nardelli Maximiliano</v>
      </c>
      <c r="S10" s="223"/>
      <c r="T10" s="223"/>
      <c r="U10" s="229"/>
      <c r="W10" s="56">
        <v>8</v>
      </c>
      <c r="X10" s="61" t="s">
        <v>209</v>
      </c>
      <c r="Y10" s="99" t="s">
        <v>458</v>
      </c>
      <c r="Z10" s="99" t="s">
        <v>458</v>
      </c>
      <c r="AA10" s="22"/>
      <c r="AB10" s="22"/>
    </row>
    <row r="11" spans="1:28" ht="15" customHeight="1" thickBot="1">
      <c r="A11" s="28">
        <v>1900</v>
      </c>
      <c r="B11" s="219" t="str">
        <f>IF(B9="","",IF(LOOKUP(B9,$W$3:$W$21,$Z$3:$Z$21)="","---",LOOKUP(B9,$W$3:$W$21,$Z$3:$Z$21)))</f>
        <v/>
      </c>
      <c r="C11" s="220"/>
      <c r="D11" s="335" t="s">
        <v>149</v>
      </c>
      <c r="E11" s="336"/>
      <c r="F11" s="316" t="str">
        <f>IF(F9="","",IF(LOOKUP(F9,$W$3:$W$21,$Z$3:$Z$21)="","---",LOOKUP(F9,$W$3:$W$21,$Z$3:$Z$21)))</f>
        <v>Fusionado con Q</v>
      </c>
      <c r="G11" s="317"/>
      <c r="H11" s="317"/>
      <c r="I11" s="318"/>
      <c r="J11" s="316" t="str">
        <f>IF(J9="","",IF(LOOKUP(J9,$W$3:$W$21,$Z$3:$Z$21)="","---",LOOKUP(J9,$W$3:$W$21,$Z$3:$Z$21)))</f>
        <v>Vizzocero Matias</v>
      </c>
      <c r="K11" s="225"/>
      <c r="L11" s="225"/>
      <c r="M11" s="226"/>
      <c r="N11" s="316" t="str">
        <f>IF(N9="","",IF(LOOKUP(N9,$W$3:$W$21,$Z$3:$Z$21)="","---",LOOKUP(N9,$W$3:$W$21,$Z$3:$Z$21)))</f>
        <v>Schiaffino Gabriela</v>
      </c>
      <c r="O11" s="225"/>
      <c r="P11" s="225"/>
      <c r="Q11" s="226"/>
      <c r="R11" s="316" t="str">
        <f>IF(R9="","",IF(LOOKUP(R9,$W$3:$W$21,$Z$3:$Z$21)="","---",LOOKUP(R9,$W$3:$W$21,$Z$3:$Z$21)))</f>
        <v>Nardelli Maximiliano</v>
      </c>
      <c r="S11" s="225"/>
      <c r="T11" s="225"/>
      <c r="U11" s="226"/>
      <c r="W11" s="56">
        <v>9</v>
      </c>
      <c r="X11" s="61" t="s">
        <v>210</v>
      </c>
      <c r="Y11" s="99" t="s">
        <v>458</v>
      </c>
      <c r="Z11" s="99" t="s">
        <v>458</v>
      </c>
      <c r="AA11" s="22"/>
      <c r="AB11" s="22"/>
    </row>
    <row r="12" spans="1:28" ht="19.5" customHeight="1">
      <c r="A12" s="28">
        <v>1900</v>
      </c>
      <c r="B12" s="136"/>
      <c r="C12" s="137" t="str">
        <f>IF(B12="","",LOOKUP(B12,$W$3:$W$15,$X$3:$X$15))</f>
        <v/>
      </c>
      <c r="D12" s="136">
        <v>12</v>
      </c>
      <c r="E12" s="137" t="str">
        <f>IF(D12="","",LOOKUP(D12,$W$3:$W$15,$X$3:$X$15))</f>
        <v>Educaciòn Ambiental **</v>
      </c>
      <c r="F12" s="55">
        <v>9</v>
      </c>
      <c r="G12" s="315" t="str">
        <f>IF(F12="","",LOOKUP(F12,$W$3:$W$21,$X$3:$X$21))</f>
        <v>Didáctica y currículum</v>
      </c>
      <c r="H12" s="315"/>
      <c r="I12" s="327"/>
      <c r="J12" s="41">
        <v>5</v>
      </c>
      <c r="K12" s="315" t="str">
        <f>IF(J12="","",LOOKUP(J12,$W$3:$W$21,$X$3:$X$21))</f>
        <v>Fìsico Quìm. de Sist. Biològ.</v>
      </c>
      <c r="L12" s="232"/>
      <c r="M12" s="233"/>
      <c r="N12" s="41">
        <v>4</v>
      </c>
      <c r="O12" s="315" t="str">
        <f>IF(N12="","",LOOKUP(N12,$W$3:$W$21,$X$3:$X$21))</f>
        <v>Intr. a la bio. cel. y molecular</v>
      </c>
      <c r="P12" s="232"/>
      <c r="Q12" s="233"/>
      <c r="R12" s="41">
        <v>6</v>
      </c>
      <c r="S12" s="315" t="str">
        <f>IF(R12="","",LOOKUP(R12,$W$3:$W$21,$X$3:$X$21))</f>
        <v>Fundam. de evol. y biodiv.</v>
      </c>
      <c r="T12" s="232"/>
      <c r="U12" s="233"/>
      <c r="W12" s="56">
        <v>10</v>
      </c>
      <c r="X12" s="61" t="s">
        <v>206</v>
      </c>
      <c r="Y12" s="34" t="s">
        <v>27</v>
      </c>
      <c r="Z12" s="34" t="s">
        <v>27</v>
      </c>
      <c r="AA12" s="22"/>
      <c r="AB12" s="22"/>
    </row>
    <row r="13" spans="1:28" ht="15" customHeight="1" thickBot="1">
      <c r="A13" s="28"/>
      <c r="B13" s="313" t="str">
        <f>IF(B12="","",LOOKUP(B12,$W$3:$W$15,$Y$3:$Y$15))</f>
        <v/>
      </c>
      <c r="C13" s="314"/>
      <c r="D13" s="313" t="str">
        <f>IF(D12="","",LOOKUP(D12,$W$3:$W$15,$Y$3:$Y$15))</f>
        <v>Schiaffino Gabriela</v>
      </c>
      <c r="E13" s="314"/>
      <c r="F13" s="310" t="str">
        <f>IF(F12="","",LOOKUP(F12,$W$3:$W$21,$Y$3:$Y$21))</f>
        <v>Fusionado con Q</v>
      </c>
      <c r="G13" s="322"/>
      <c r="H13" s="322"/>
      <c r="I13" s="323"/>
      <c r="J13" s="310" t="str">
        <f>IF(J12="","",LOOKUP(J12,$W$3:$W$21,$Y$3:$Y$21))</f>
        <v>Vizzocero Matias</v>
      </c>
      <c r="K13" s="223"/>
      <c r="L13" s="223"/>
      <c r="M13" s="229"/>
      <c r="N13" s="310" t="str">
        <f>IF(N12="","",LOOKUP(N12,$W$3:$W$21,$Y$3:$Y$21))</f>
        <v>Schiaffino Gabriela</v>
      </c>
      <c r="O13" s="223"/>
      <c r="P13" s="223"/>
      <c r="Q13" s="229"/>
      <c r="R13" s="310" t="str">
        <f>IF(R12="","",LOOKUP(R12,$W$3:$W$21,$Y$3:$Y$21))</f>
        <v>Nardelli Maximiliano</v>
      </c>
      <c r="S13" s="223"/>
      <c r="T13" s="223"/>
      <c r="U13" s="229"/>
      <c r="W13" s="62">
        <v>11</v>
      </c>
      <c r="X13" s="61" t="s">
        <v>504</v>
      </c>
      <c r="Y13" s="99" t="s">
        <v>442</v>
      </c>
      <c r="Z13" s="99" t="s">
        <v>442</v>
      </c>
      <c r="AA13" s="22"/>
      <c r="AB13" s="22"/>
    </row>
    <row r="14" spans="1:28" ht="15" customHeight="1" thickBot="1">
      <c r="A14" s="28">
        <v>2000</v>
      </c>
      <c r="B14" s="219" t="str">
        <f>IF(B12="","",IF(LOOKUP(B12,$W$3:$W$21,$Z$3:$Z$21)="","---",LOOKUP(B12,$W$3:$W$21,$Z$3:$Z$21)))</f>
        <v/>
      </c>
      <c r="C14" s="220"/>
      <c r="D14" s="335" t="s">
        <v>149</v>
      </c>
      <c r="E14" s="336"/>
      <c r="F14" s="316" t="str">
        <f>IF(F12="","",IF(LOOKUP(F12,$W$3:$W$21,$Z$3:$Z$21)="","---",LOOKUP(F12,$W$3:$W$21,$Z$3:$Z$21)))</f>
        <v>Fusionado con Q</v>
      </c>
      <c r="G14" s="317"/>
      <c r="H14" s="317"/>
      <c r="I14" s="318"/>
      <c r="J14" s="316" t="str">
        <f>IF(J12="","",IF(LOOKUP(J12,$W$3:$W$21,$Z$3:$Z$21)="","---",LOOKUP(J12,$W$3:$W$21,$Z$3:$Z$21)))</f>
        <v>Vizzocero Matias</v>
      </c>
      <c r="K14" s="225"/>
      <c r="L14" s="225"/>
      <c r="M14" s="226"/>
      <c r="N14" s="316" t="str">
        <f>IF(N12="","",IF(LOOKUP(N12,$W$3:$W$21,$Z$3:$Z$21)="","---",LOOKUP(N12,$W$3:$W$21,$Z$3:$Z$21)))</f>
        <v>Schiaffino Gabriela</v>
      </c>
      <c r="O14" s="225"/>
      <c r="P14" s="225"/>
      <c r="Q14" s="226"/>
      <c r="R14" s="316" t="str">
        <f>IF(R12="","",IF(LOOKUP(R12,$W$3:$W$21,$Z$3:$Z$21)="","---",LOOKUP(R12,$W$3:$W$21,$Z$3:$Z$21)))</f>
        <v>Nardelli Maximiliano</v>
      </c>
      <c r="S14" s="225"/>
      <c r="T14" s="225"/>
      <c r="U14" s="226"/>
      <c r="W14" s="62">
        <v>12</v>
      </c>
      <c r="X14" s="59" t="s">
        <v>510</v>
      </c>
      <c r="Y14" s="99" t="s">
        <v>149</v>
      </c>
      <c r="Z14" s="99" t="s">
        <v>503</v>
      </c>
      <c r="AA14" s="22"/>
      <c r="AB14" s="22"/>
    </row>
    <row r="15" spans="1:28" ht="27.75" customHeight="1">
      <c r="A15" s="28">
        <v>2010</v>
      </c>
      <c r="B15" s="136">
        <v>1</v>
      </c>
      <c r="C15" s="311" t="str">
        <f>IF(B15="","",LOOKUP(B15,$W$3:$W$21,$X$3:$X$21))</f>
        <v>Pens. Pol. Pedag. Latinoam.</v>
      </c>
      <c r="D15" s="244"/>
      <c r="E15" s="245"/>
      <c r="F15" s="136">
        <v>7</v>
      </c>
      <c r="G15" s="137" t="str">
        <f>IF(F15="","",LOOKUP(F15,$W$3:$W$15,$X$3:$X$15))</f>
        <v>Cs de la tierra (*)</v>
      </c>
      <c r="H15" s="136">
        <v>3</v>
      </c>
      <c r="I15" s="137" t="str">
        <f>IF(H15="","",LOOKUP(H15,$W$3:$W$15,$X$3:$X$15))</f>
        <v>Análisis de las IE. (*)</v>
      </c>
      <c r="J15" s="41">
        <v>11</v>
      </c>
      <c r="K15" s="315" t="str">
        <f>IF(J15="","",LOOKUP(J15,$W$3:$W$21,$X$3:$X$21))</f>
        <v>Práct. Dte. II</v>
      </c>
      <c r="L15" s="232"/>
      <c r="M15" s="233"/>
      <c r="N15" s="41">
        <v>8</v>
      </c>
      <c r="O15" s="315" t="str">
        <f>IF(N15="","",LOOKUP(N15,$W$3:$W$21,$X$3:$X$21))</f>
        <v>Psicología del aprendizaje</v>
      </c>
      <c r="P15" s="232"/>
      <c r="Q15" s="233"/>
      <c r="R15" s="41">
        <v>2</v>
      </c>
      <c r="S15" s="315" t="str">
        <f>IF(R15="","",LOOKUP(R15,$W$3:$W$21,$X$3:$X$21))</f>
        <v>Didáctica de las Cs. Naturales</v>
      </c>
      <c r="T15" s="232"/>
      <c r="U15" s="233"/>
      <c r="W15" s="25"/>
      <c r="X15" s="35"/>
      <c r="Y15" s="34"/>
      <c r="Z15" s="34"/>
      <c r="AA15" s="22"/>
      <c r="AB15" s="22"/>
    </row>
    <row r="16" spans="1:28" ht="15" customHeight="1" thickBot="1">
      <c r="A16" s="37"/>
      <c r="B16" s="312" t="str">
        <f>IF(B15="","",LOOKUP(B15,$W$3:$W$21,$Y$3:$Y$21))</f>
        <v>Fusionado con Q</v>
      </c>
      <c r="C16" s="261"/>
      <c r="D16" s="261"/>
      <c r="E16" s="262"/>
      <c r="F16" s="313" t="str">
        <f>IF(F15="","",LOOKUP(F15,$W$3:$W$15,$Y$3:$Y$15))</f>
        <v>Fusionado con Q</v>
      </c>
      <c r="G16" s="314"/>
      <c r="H16" s="313" t="str">
        <f>IF(H15="","",LOOKUP(H15,$W$3:$W$15,$Y$3:$Y$15))</f>
        <v>Fusionado con Q</v>
      </c>
      <c r="I16" s="314"/>
      <c r="J16" s="310" t="str">
        <f>IF(J15="","",LOOKUP(J15,$W$3:$W$21,$Y$3:$Y$21))</f>
        <v>Frontera Evelyn</v>
      </c>
      <c r="K16" s="223"/>
      <c r="L16" s="223"/>
      <c r="M16" s="229"/>
      <c r="N16" s="310" t="str">
        <f>IF(N15="","",LOOKUP(N15,$W$3:$W$21,$Y$3:$Y$21))</f>
        <v>Fusionado con Q</v>
      </c>
      <c r="O16" s="223"/>
      <c r="P16" s="223"/>
      <c r="Q16" s="229"/>
      <c r="R16" s="310" t="str">
        <f>IF(R15="","",LOOKUP(R15,$W$3:$W$21,$Y$3:$Y$21))</f>
        <v>Fusionado con Q</v>
      </c>
      <c r="S16" s="223"/>
      <c r="T16" s="223"/>
      <c r="U16" s="229"/>
      <c r="W16" s="25"/>
      <c r="X16" s="35"/>
      <c r="Y16" s="34"/>
      <c r="Z16" s="34"/>
      <c r="AA16" s="22"/>
      <c r="AB16" s="22"/>
    </row>
    <row r="17" spans="1:28" ht="15" customHeight="1" thickBot="1">
      <c r="A17" s="28">
        <v>2110</v>
      </c>
      <c r="B17" s="334" t="str">
        <f>IF(B15="","",IF(LOOKUP(B15,$W$3:$W$21,$Z$3:$Z$21)="","---",LOOKUP(B15,$W$3:$W$21,$Z$3:$Z$21)))</f>
        <v>Fusionado con Q</v>
      </c>
      <c r="C17" s="241"/>
      <c r="D17" s="241"/>
      <c r="E17" s="242"/>
      <c r="F17" s="331" t="str">
        <f>IF(F15="","",IF(LOOKUP(F15,$W$3:$W$15,$Z$3:$Z$15)="","---",LOOKUP(F15,$W$3:$W$15,$Z$3:$Z$15)))</f>
        <v>Fusionado con Q</v>
      </c>
      <c r="G17" s="332"/>
      <c r="H17" s="332"/>
      <c r="I17" s="333"/>
      <c r="J17" s="316" t="str">
        <f>IF(J15="","",IF(LOOKUP(J15,$W$3:$W$21,$Z$3:$Z$21)="","---",LOOKUP(J15,$W$3:$W$21,$Z$3:$Z$21)))</f>
        <v>Frontera Evelyn</v>
      </c>
      <c r="K17" s="225"/>
      <c r="L17" s="225"/>
      <c r="M17" s="226"/>
      <c r="N17" s="316" t="str">
        <f>IF(N15="","",IF(LOOKUP(N15,$W$3:$W$21,$Z$3:$Z$21)="","---",LOOKUP(N15,$W$3:$W$21,$Z$3:$Z$21)))</f>
        <v>Fusionado con Q</v>
      </c>
      <c r="O17" s="225"/>
      <c r="P17" s="225"/>
      <c r="Q17" s="226"/>
      <c r="R17" s="316" t="str">
        <f>IF(R15="","",IF(LOOKUP(R15,$W$3:$W$21,$Z$3:$Z$21)="","---",LOOKUP(R15,$W$3:$W$21,$Z$3:$Z$21)))</f>
        <v>Fusionado con Q</v>
      </c>
      <c r="S17" s="225"/>
      <c r="T17" s="225"/>
      <c r="U17" s="226"/>
      <c r="W17" s="56"/>
      <c r="X17" s="59"/>
      <c r="Y17" s="34"/>
      <c r="Z17" s="34"/>
      <c r="AA17" s="22"/>
      <c r="AB17" s="22"/>
    </row>
    <row r="18" spans="1:28" ht="27.75" customHeight="1">
      <c r="A18" s="28">
        <v>2110</v>
      </c>
      <c r="B18" s="136">
        <v>1</v>
      </c>
      <c r="C18" s="311" t="str">
        <f>IF(B18="","",LOOKUP(B18,$W$3:$W$21,$X$3:$X$21))</f>
        <v>Pens. Pol. Pedag. Latinoam.</v>
      </c>
      <c r="D18" s="244"/>
      <c r="E18" s="245"/>
      <c r="F18" s="136">
        <v>7</v>
      </c>
      <c r="G18" s="137" t="str">
        <f>IF(F18="","",LOOKUP(F18,$W$3:$W$15,$X$3:$X$15))</f>
        <v>Cs de la tierra (*)</v>
      </c>
      <c r="H18" s="136">
        <v>3</v>
      </c>
      <c r="I18" s="137" t="str">
        <f>IF(H18="","",LOOKUP(H18,$W$3:$W$15,$X$3:$X$15))</f>
        <v>Análisis de las IE. (*)</v>
      </c>
      <c r="J18" s="41">
        <v>11</v>
      </c>
      <c r="K18" s="315" t="str">
        <f>IF(J18="","",LOOKUP(J18,$W$3:$W$21,$X$3:$X$21))</f>
        <v>Práct. Dte. II</v>
      </c>
      <c r="L18" s="232"/>
      <c r="M18" s="233"/>
      <c r="N18" s="41">
        <v>8</v>
      </c>
      <c r="O18" s="315" t="str">
        <f>IF(N18="","",LOOKUP(N18,$W$3:$W$21,$X$3:$X$21))</f>
        <v>Psicología del aprendizaje</v>
      </c>
      <c r="P18" s="232"/>
      <c r="Q18" s="233"/>
      <c r="R18" s="41">
        <v>2</v>
      </c>
      <c r="S18" s="315" t="str">
        <f>IF(R18="","",LOOKUP(R18,$W$3:$W$21,$X$3:$X$21))</f>
        <v>Didáctica de las Cs. Naturales</v>
      </c>
      <c r="T18" s="232"/>
      <c r="U18" s="233"/>
      <c r="W18" s="56"/>
      <c r="X18" s="59"/>
      <c r="Y18" s="34"/>
      <c r="Z18" s="34"/>
      <c r="AA18" s="22"/>
      <c r="AB18" s="22"/>
    </row>
    <row r="19" spans="1:28" ht="27.75" customHeight="1" thickBot="1">
      <c r="A19" s="37"/>
      <c r="B19" s="312" t="str">
        <f>IF(B18="","",LOOKUP(B18,$W$3:$W$21,$Y$3:$Y$21))</f>
        <v>Fusionado con Q</v>
      </c>
      <c r="C19" s="261"/>
      <c r="D19" s="261"/>
      <c r="E19" s="262"/>
      <c r="F19" s="313" t="str">
        <f>IF(F18="","",LOOKUP(F18,$W$3:$W$15,$Y$3:$Y$15))</f>
        <v>Fusionado con Q</v>
      </c>
      <c r="G19" s="314"/>
      <c r="H19" s="313" t="str">
        <f>IF(H18="","",LOOKUP(H18,$W$3:$W$15,$Y$3:$Y$15))</f>
        <v>Fusionado con Q</v>
      </c>
      <c r="I19" s="314"/>
      <c r="J19" s="310" t="str">
        <f>IF(J18="","",LOOKUP(J18,$W$3:$W$21,$Y$3:$Y$21))</f>
        <v>Frontera Evelyn</v>
      </c>
      <c r="K19" s="223"/>
      <c r="L19" s="223"/>
      <c r="M19" s="229"/>
      <c r="N19" s="310" t="str">
        <f>IF(N18="","",LOOKUP(N18,$W$3:$W$21,$Y$3:$Y$21))</f>
        <v>Fusionado con Q</v>
      </c>
      <c r="O19" s="223"/>
      <c r="P19" s="223"/>
      <c r="Q19" s="229"/>
      <c r="R19" s="310" t="str">
        <f>IF(R18="","",LOOKUP(R18,$W$3:$W$21,$Y$3:$Y$21))</f>
        <v>Fusionado con Q</v>
      </c>
      <c r="S19" s="223"/>
      <c r="T19" s="223"/>
      <c r="U19" s="229"/>
      <c r="W19" s="56"/>
      <c r="X19" s="63"/>
      <c r="Y19" s="47"/>
      <c r="Z19" s="47"/>
      <c r="AA19" s="22"/>
      <c r="AB19" s="22"/>
    </row>
    <row r="20" spans="1:28" ht="15" customHeight="1" thickBot="1">
      <c r="A20" s="28">
        <v>2210</v>
      </c>
      <c r="B20" s="334" t="str">
        <f>IF(B18="","",IF(LOOKUP(B18,$W$3:$W$21,$Z$3:$Z$21)="","---",LOOKUP(B18,$W$3:$W$21,$Z$3:$Z$21)))</f>
        <v>Fusionado con Q</v>
      </c>
      <c r="C20" s="241"/>
      <c r="D20" s="241"/>
      <c r="E20" s="242"/>
      <c r="F20" s="331" t="str">
        <f>IF(F18="","",IF(LOOKUP(F18,$W$3:$W$15,$Z$3:$Z$15)="","---",LOOKUP(F18,$W$3:$W$15,$Z$3:$Z$15)))</f>
        <v>Fusionado con Q</v>
      </c>
      <c r="G20" s="332"/>
      <c r="H20" s="332"/>
      <c r="I20" s="333"/>
      <c r="J20" s="316" t="str">
        <f>IF(J18="","",IF(LOOKUP(J18,$W$3:$W$21,$Z$3:$Z$21)="","---",LOOKUP(J18,$W$3:$W$21,$Z$3:$Z$21)))</f>
        <v>Frontera Evelyn</v>
      </c>
      <c r="K20" s="225"/>
      <c r="L20" s="225"/>
      <c r="M20" s="226"/>
      <c r="N20" s="316" t="str">
        <f>IF(N18="","",IF(LOOKUP(N18,$W$3:$W$21,$Z$3:$Z$21)="","---",LOOKUP(N18,$W$3:$W$21,$Z$3:$Z$21)))</f>
        <v>Fusionado con Q</v>
      </c>
      <c r="O20" s="225"/>
      <c r="P20" s="225"/>
      <c r="Q20" s="226"/>
      <c r="R20" s="316" t="str">
        <f>IF(R18="","",IF(LOOKUP(R18,$W$3:$W$21,$Z$3:$Z$21)="","---",LOOKUP(R18,$W$3:$W$21,$Z$3:$Z$21)))</f>
        <v>Fusionado con Q</v>
      </c>
      <c r="S20" s="225"/>
      <c r="T20" s="225"/>
      <c r="U20" s="226"/>
      <c r="W20" s="25"/>
      <c r="X20" s="46"/>
      <c r="Y20" s="47"/>
      <c r="Z20" s="47"/>
      <c r="AA20" s="22"/>
      <c r="AB20" s="22"/>
    </row>
    <row r="21" spans="1:28" ht="12.75" customHeight="1">
      <c r="B21" s="3" t="s">
        <v>237</v>
      </c>
      <c r="C21" s="3"/>
    </row>
    <row r="22" spans="1:28" ht="12.75" customHeight="1">
      <c r="B22" s="3" t="s">
        <v>238</v>
      </c>
    </row>
    <row r="23" spans="1:28" ht="12.75" customHeight="1">
      <c r="B23" t="s">
        <v>511</v>
      </c>
    </row>
    <row r="24" spans="1:28" ht="12.75" customHeight="1"/>
    <row r="25" spans="1:28" ht="12.75" customHeight="1"/>
    <row r="26" spans="1:28" ht="12.75" customHeight="1"/>
    <row r="27" spans="1:28" ht="12.75" customHeight="1"/>
    <row r="28" spans="1:28" ht="12.75" customHeight="1"/>
    <row r="29" spans="1:28" ht="12.75" customHeight="1"/>
    <row r="30" spans="1:28" ht="12.75" customHeight="1"/>
    <row r="31" spans="1:28" ht="12.75" customHeight="1"/>
    <row r="32" spans="1:28"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row r="186" ht="12.75"/>
    <row r="187" ht="12.75"/>
    <row r="188" ht="12.75"/>
    <row r="189" ht="12.75"/>
    <row r="190" ht="12.75"/>
    <row r="191" ht="12.75"/>
    <row r="192" ht="12.75"/>
    <row r="193" ht="12.75"/>
    <row r="194" ht="12.75"/>
    <row r="195" ht="12.75"/>
    <row r="196" ht="12.75"/>
    <row r="197" ht="12.75"/>
    <row r="198" ht="12.75"/>
    <row r="199" ht="12.75"/>
    <row r="200" ht="12.75"/>
    <row r="201" ht="12.75"/>
    <row r="202" ht="12.75"/>
    <row r="203" ht="12.75"/>
    <row r="204" ht="12.75"/>
    <row r="205" ht="12.75"/>
    <row r="206" ht="12.75"/>
    <row r="207" ht="12.75"/>
    <row r="208" ht="12.75"/>
    <row r="209" ht="12.75"/>
    <row r="210" ht="12.75"/>
    <row r="211" ht="12.75"/>
    <row r="212" ht="12.75"/>
    <row r="213" ht="12.75"/>
    <row r="214" ht="12.75"/>
    <row r="215" ht="12.75"/>
    <row r="216" ht="12.75"/>
    <row r="217" ht="12.75"/>
    <row r="218" ht="12.75"/>
    <row r="219" ht="12.75"/>
    <row r="220" ht="12.75"/>
    <row r="221" ht="12.75"/>
    <row r="222" ht="12.75"/>
    <row r="223" ht="12.75"/>
    <row r="224" ht="12.75"/>
    <row r="225" ht="12.75"/>
    <row r="226" ht="12.75"/>
    <row r="227" ht="12.75"/>
    <row r="228" ht="12.75"/>
    <row r="229" ht="12.75"/>
    <row r="230" ht="12.75"/>
    <row r="231" ht="12.75"/>
    <row r="232" ht="12.75"/>
    <row r="233" ht="12.75"/>
    <row r="234" ht="12.75"/>
    <row r="235" ht="12.75"/>
    <row r="236" ht="12.75"/>
    <row r="237" ht="12.75"/>
    <row r="238" ht="12.75"/>
    <row r="239" ht="12.75"/>
    <row r="240" ht="12.75"/>
    <row r="241" ht="12.75"/>
    <row r="242" ht="12.75"/>
    <row r="243" ht="12.75"/>
    <row r="244" ht="12.75"/>
    <row r="245" ht="12.75"/>
    <row r="246" ht="12.75"/>
    <row r="247" ht="12.75"/>
    <row r="248" ht="12.75"/>
    <row r="249" ht="12.75"/>
    <row r="250" ht="12.75"/>
    <row r="251" ht="12.75"/>
    <row r="252" ht="12.75"/>
    <row r="253" ht="12.75"/>
    <row r="254" ht="12.75"/>
    <row r="255" ht="12.75"/>
    <row r="256" ht="12.75"/>
    <row r="257" ht="12.75"/>
    <row r="258" ht="12.75"/>
    <row r="259" ht="12.75"/>
    <row r="260" ht="12.75"/>
    <row r="261" ht="12.75"/>
    <row r="262" ht="12.75"/>
    <row r="263" ht="12.75"/>
    <row r="264" ht="12.75"/>
    <row r="265" ht="12.75"/>
    <row r="266" ht="12.75"/>
    <row r="267" ht="12.75"/>
    <row r="268" ht="12.75"/>
    <row r="269" ht="12.75"/>
    <row r="270" ht="12.75"/>
    <row r="271" ht="12.75"/>
    <row r="272" ht="12.75"/>
    <row r="273" ht="12.75"/>
    <row r="274" ht="12.75"/>
    <row r="275" ht="12.75"/>
    <row r="276" ht="12.75"/>
    <row r="277" ht="12.75"/>
    <row r="278" ht="12.75"/>
    <row r="279" ht="12.75"/>
    <row r="280" ht="12.75"/>
    <row r="281" ht="12.75"/>
    <row r="282" ht="12.75"/>
    <row r="283" ht="12.75"/>
    <row r="284" ht="12.75"/>
    <row r="285" ht="12.75"/>
    <row r="286" ht="12.75"/>
    <row r="287" ht="12.75"/>
    <row r="288" ht="12.75"/>
    <row r="289" ht="12.75"/>
    <row r="290" ht="12.75"/>
    <row r="291" ht="12.75"/>
    <row r="292" ht="12.75"/>
    <row r="293" ht="12.75"/>
    <row r="294" ht="12.75"/>
    <row r="295" ht="12.75"/>
    <row r="296" ht="12.75"/>
    <row r="297" ht="12.75"/>
    <row r="298" ht="12.75"/>
    <row r="299" ht="12.75"/>
    <row r="300" ht="12.75"/>
    <row r="301" ht="12.75"/>
    <row r="302" ht="12.75"/>
    <row r="303" ht="12.75"/>
    <row r="304" ht="12.75"/>
    <row r="305" ht="12.75"/>
    <row r="306" ht="12.75"/>
    <row r="307" ht="12.75"/>
    <row r="308" ht="12.75"/>
    <row r="309" ht="12.75"/>
    <row r="310" ht="12.75"/>
    <row r="311" ht="12.75"/>
    <row r="312" ht="12.75"/>
    <row r="313" ht="12.75"/>
    <row r="314" ht="12.75"/>
    <row r="315" ht="12.75"/>
    <row r="316" ht="12.75"/>
    <row r="317" ht="12.75"/>
    <row r="318" ht="12.75"/>
    <row r="319" ht="12.75"/>
    <row r="320" ht="12.75"/>
    <row r="321" ht="12.75"/>
    <row r="322" ht="12.75"/>
    <row r="323" ht="12.75"/>
    <row r="324" ht="12.75"/>
    <row r="325" ht="12.75"/>
    <row r="326" ht="12.75"/>
    <row r="327" ht="12.75"/>
    <row r="328" ht="12.75"/>
    <row r="329" ht="12.75"/>
    <row r="330" ht="12.75"/>
    <row r="331" ht="12.75"/>
    <row r="332" ht="12.75"/>
    <row r="333" ht="12.75"/>
    <row r="334" ht="12.75"/>
    <row r="335" ht="12.75"/>
    <row r="336" ht="12.75"/>
    <row r="337" ht="12.75"/>
    <row r="338" ht="12.75"/>
    <row r="339" ht="12.75"/>
    <row r="340" ht="12.75"/>
    <row r="341" ht="12.75"/>
    <row r="342" ht="12.75"/>
    <row r="343" ht="12.75"/>
    <row r="344" ht="12.75"/>
    <row r="345" ht="12.75"/>
    <row r="346" ht="12.75"/>
    <row r="347" ht="12.75"/>
    <row r="348" ht="12.75"/>
    <row r="349" ht="12.75"/>
    <row r="350" ht="12.75"/>
    <row r="351" ht="12.75"/>
    <row r="352" ht="12.75"/>
    <row r="353" ht="12.75"/>
    <row r="354" ht="12.75"/>
    <row r="355" ht="12.75"/>
    <row r="356" ht="12.75"/>
    <row r="357" ht="12.75"/>
    <row r="358" ht="12.75"/>
    <row r="359" ht="12.75"/>
    <row r="360" ht="12.75"/>
    <row r="361" ht="12.75"/>
    <row r="362" ht="12.75"/>
    <row r="363" ht="12.75"/>
    <row r="364" ht="12.75"/>
    <row r="365" ht="12.75"/>
    <row r="366" ht="12.75"/>
    <row r="367" ht="12.75"/>
    <row r="368" ht="12.75"/>
    <row r="369" ht="12.75"/>
    <row r="370" ht="12.75"/>
    <row r="371" ht="12.75"/>
    <row r="372" ht="12.75"/>
    <row r="373" ht="12.75"/>
    <row r="374" ht="12.75"/>
    <row r="375" ht="12.75"/>
    <row r="376" ht="12.75"/>
    <row r="377" ht="12.75"/>
    <row r="378" ht="12.75"/>
    <row r="379" ht="12.75"/>
    <row r="380" ht="12.75"/>
    <row r="381" ht="12.75"/>
    <row r="382" ht="12.75"/>
    <row r="383" ht="12.75"/>
    <row r="384" ht="12.75"/>
    <row r="385" ht="12.75"/>
    <row r="386" ht="12.75"/>
    <row r="387" ht="12.75"/>
    <row r="388" ht="12.75"/>
    <row r="389" ht="12.75"/>
    <row r="390" ht="12.75"/>
    <row r="391" ht="12.75"/>
    <row r="392" ht="12.75"/>
    <row r="393" ht="12.75"/>
    <row r="394" ht="12.75"/>
    <row r="395" ht="12.75"/>
    <row r="396" ht="12.75"/>
    <row r="397" ht="12.75"/>
    <row r="398" ht="12.75"/>
    <row r="399" ht="12.75"/>
    <row r="400" ht="12.75"/>
    <row r="401" ht="12.75"/>
    <row r="402" ht="12.75"/>
    <row r="403" ht="12.75"/>
    <row r="404" ht="12.75"/>
    <row r="405" ht="12.75"/>
    <row r="406" ht="12.75"/>
    <row r="407" ht="12.75"/>
    <row r="408" ht="12.75"/>
    <row r="409" ht="12.75"/>
    <row r="410" ht="12.75"/>
    <row r="411" ht="12.75"/>
    <row r="412" ht="12.75"/>
    <row r="413" ht="12.75"/>
    <row r="414" ht="12.75"/>
    <row r="415" ht="12.75"/>
    <row r="416" ht="12.75"/>
    <row r="417" ht="12.75"/>
    <row r="418" ht="12.75"/>
    <row r="419" ht="12.75"/>
    <row r="420" ht="12.75"/>
    <row r="421" ht="12.75"/>
    <row r="422" ht="12.75"/>
    <row r="423" ht="12.75"/>
    <row r="424" ht="12.75"/>
    <row r="425" ht="12.75"/>
    <row r="426" ht="12.75"/>
    <row r="427" ht="12.75"/>
    <row r="428" ht="12.75"/>
    <row r="429" ht="12.75"/>
    <row r="430" ht="12.75"/>
    <row r="431" ht="12.75"/>
    <row r="432" ht="12.75"/>
    <row r="433" ht="12.75"/>
    <row r="434" ht="12.75"/>
    <row r="435" ht="12.75"/>
    <row r="436" ht="12.75"/>
    <row r="437" ht="12.75"/>
    <row r="438" ht="12.75"/>
    <row r="439" ht="12.75"/>
    <row r="440" ht="12.75"/>
    <row r="441" ht="12.75"/>
    <row r="442" ht="12.75"/>
    <row r="443" ht="12.75"/>
    <row r="444" ht="12.75"/>
    <row r="445" ht="12.75"/>
    <row r="446" ht="12.75"/>
    <row r="447" ht="12.75"/>
    <row r="448" ht="12.75"/>
    <row r="449" ht="12.75"/>
    <row r="450" ht="12.75"/>
    <row r="451" ht="12.75"/>
    <row r="452" ht="12.75"/>
    <row r="453" ht="12.75"/>
    <row r="454" ht="12.75"/>
    <row r="455" ht="12.75"/>
    <row r="456" ht="12.75"/>
    <row r="457" ht="12.75"/>
    <row r="458" ht="12.75"/>
    <row r="459" ht="12.75"/>
    <row r="460" ht="12.75"/>
    <row r="461" ht="12.75"/>
    <row r="462" ht="12.75"/>
    <row r="463" ht="12.75"/>
    <row r="464" ht="12.75"/>
    <row r="465" ht="12.75"/>
    <row r="466" ht="12.75"/>
    <row r="467" ht="12.75"/>
    <row r="468" ht="12.75"/>
    <row r="469" ht="12.75"/>
    <row r="470" ht="12.75"/>
    <row r="471" ht="12.75"/>
    <row r="472" ht="12.75"/>
    <row r="473" ht="12.75"/>
    <row r="474" ht="12.75"/>
    <row r="475" ht="12.75"/>
    <row r="476" ht="12.75"/>
    <row r="477" ht="12.75"/>
    <row r="478" ht="12.75"/>
    <row r="479" ht="12.75"/>
    <row r="480" ht="12.75"/>
    <row r="481" ht="12.75"/>
    <row r="482" ht="12.75"/>
    <row r="483" ht="12.75"/>
    <row r="484" ht="12.75"/>
    <row r="485" ht="12.75"/>
    <row r="486" ht="12.75"/>
    <row r="487" ht="12.75"/>
    <row r="488" ht="12.75"/>
    <row r="489" ht="12.75"/>
    <row r="490" ht="12.75"/>
    <row r="491" ht="12.75"/>
    <row r="492" ht="12.75"/>
    <row r="493" ht="12.75"/>
    <row r="494" ht="12.75"/>
    <row r="495" ht="12.75"/>
    <row r="496" ht="12.75"/>
    <row r="497" ht="12.75"/>
    <row r="498" ht="12.75"/>
    <row r="499" ht="12.75"/>
    <row r="500" ht="12.75"/>
    <row r="501" ht="12.75"/>
    <row r="502" ht="12.75"/>
    <row r="503" ht="12.75"/>
    <row r="504" ht="12.75"/>
    <row r="505" ht="12.75"/>
    <row r="506" ht="12.75"/>
    <row r="507" ht="12.75"/>
    <row r="508" ht="12.75"/>
    <row r="509" ht="12.75"/>
    <row r="510" ht="12.75"/>
    <row r="511" ht="12.75"/>
    <row r="512" ht="12.75"/>
    <row r="513" ht="12.75"/>
    <row r="514" ht="12.75"/>
    <row r="515" ht="12.75"/>
    <row r="516" ht="12.75"/>
    <row r="517" ht="12.75"/>
    <row r="518" ht="12.75"/>
    <row r="519" ht="12.75"/>
    <row r="520" ht="12.75"/>
    <row r="521" ht="12.75"/>
    <row r="522" ht="12.75"/>
    <row r="523" ht="12.75"/>
    <row r="524" ht="12.75"/>
    <row r="525" ht="12.75"/>
    <row r="526" ht="12.75"/>
    <row r="527" ht="12.75"/>
    <row r="528" ht="12.75"/>
    <row r="529" ht="12.75"/>
    <row r="530" ht="12.75"/>
    <row r="531" ht="12.75"/>
    <row r="532" ht="12.75"/>
    <row r="533" ht="12.75"/>
    <row r="534" ht="12.75"/>
    <row r="535" ht="12.75"/>
    <row r="536" ht="12.75"/>
    <row r="537" ht="12.75"/>
    <row r="538" ht="12.75"/>
    <row r="539" ht="12.75"/>
    <row r="540" ht="12.75"/>
    <row r="541" ht="12.75"/>
    <row r="542" ht="12.75"/>
    <row r="543" ht="12.75"/>
    <row r="544" ht="12.75"/>
    <row r="545" ht="12.75"/>
    <row r="546" ht="12.75"/>
    <row r="547" ht="12.75"/>
    <row r="548" ht="12.75"/>
    <row r="549" ht="12.75"/>
    <row r="550" ht="12.75"/>
    <row r="551" ht="12.75"/>
    <row r="552" ht="12.75"/>
    <row r="553" ht="12.75"/>
    <row r="554" ht="12.75"/>
    <row r="555" ht="12.75"/>
    <row r="556" ht="12.75"/>
    <row r="557" ht="12.75"/>
    <row r="558" ht="12.75"/>
    <row r="559" ht="12.75"/>
    <row r="560" ht="12.75"/>
    <row r="561" ht="12.75"/>
    <row r="562" ht="12.75"/>
    <row r="563" ht="12.75"/>
    <row r="564" ht="12.75"/>
    <row r="565" ht="12.75"/>
    <row r="566" ht="12.75"/>
    <row r="567" ht="12.75"/>
    <row r="568" ht="12.75"/>
    <row r="569" ht="12.75"/>
    <row r="570" ht="12.75"/>
    <row r="571" ht="12.75"/>
    <row r="572" ht="12.75"/>
    <row r="573" ht="12.75"/>
    <row r="574" ht="12.75"/>
    <row r="575" ht="12.75"/>
    <row r="576" ht="12.75"/>
    <row r="577" ht="12.75"/>
    <row r="578" ht="12.75"/>
    <row r="579" ht="12.75"/>
    <row r="580" ht="12.75"/>
    <row r="581" ht="12.75"/>
    <row r="582" ht="12.75"/>
    <row r="583" ht="12.75"/>
    <row r="584" ht="12.75"/>
    <row r="585" ht="12.75"/>
    <row r="586" ht="12.75"/>
    <row r="587" ht="12.75"/>
    <row r="588" ht="12.75"/>
    <row r="589" ht="12.75"/>
    <row r="590" ht="12.75"/>
    <row r="591" ht="12.75"/>
    <row r="592" ht="12.75"/>
    <row r="593" ht="12.75"/>
    <row r="594" ht="12.75"/>
    <row r="595" ht="12.75"/>
    <row r="596" ht="12.75"/>
    <row r="597" ht="12.75"/>
    <row r="598" ht="12.75"/>
    <row r="599" ht="12.75"/>
    <row r="600" ht="12.75"/>
    <row r="601" ht="12.75"/>
    <row r="602" ht="12.75"/>
    <row r="603" ht="12.75"/>
    <row r="604" ht="12.75"/>
    <row r="605" ht="12.75"/>
    <row r="606" ht="12.75"/>
    <row r="607" ht="12.75"/>
    <row r="608" ht="12.75"/>
    <row r="609" ht="12.75"/>
    <row r="610" ht="12.75"/>
    <row r="611" ht="12.75"/>
    <row r="612" ht="12.75"/>
    <row r="613" ht="12.75"/>
    <row r="614" ht="12.75"/>
    <row r="615" ht="12.75"/>
    <row r="616" ht="12.75"/>
    <row r="617" ht="12.75"/>
    <row r="618" ht="12.75"/>
    <row r="619" ht="12.75"/>
    <row r="620" ht="12.75"/>
    <row r="621" ht="12.75"/>
    <row r="622" ht="12.75"/>
    <row r="623" ht="12.75"/>
    <row r="624" ht="12.75"/>
    <row r="625" ht="12.75"/>
    <row r="626" ht="12.75"/>
    <row r="627" ht="12.75"/>
    <row r="628" ht="12.75"/>
    <row r="629" ht="12.75"/>
    <row r="630" ht="12.75"/>
    <row r="631" ht="12.75"/>
    <row r="632" ht="12.75"/>
    <row r="633" ht="12.75"/>
    <row r="634" ht="12.75"/>
    <row r="635" ht="12.75"/>
    <row r="636" ht="12.75"/>
    <row r="637" ht="12.75"/>
    <row r="638" ht="12.75"/>
    <row r="639" ht="12.75"/>
    <row r="640" ht="12.75"/>
    <row r="641" ht="12.75"/>
    <row r="642" ht="12.75"/>
    <row r="643" ht="12.75"/>
    <row r="644" ht="12.75"/>
    <row r="645" ht="12.75"/>
    <row r="646" ht="12.75"/>
    <row r="647" ht="12.75"/>
    <row r="648" ht="12.75"/>
    <row r="649" ht="12.75"/>
    <row r="650" ht="12.75"/>
    <row r="651" ht="12.75"/>
    <row r="652" ht="12.75"/>
    <row r="653" ht="12.75"/>
    <row r="654" ht="12.75"/>
    <row r="655" ht="12.75"/>
    <row r="656" ht="12.75"/>
    <row r="657" ht="12.75"/>
    <row r="658" ht="12.75"/>
    <row r="659" ht="12.75"/>
    <row r="660" ht="12.75"/>
    <row r="661" ht="12.75"/>
    <row r="662" ht="12.75"/>
    <row r="663" ht="12.75"/>
    <row r="664" ht="12.75"/>
    <row r="665" ht="12.75"/>
    <row r="666" ht="12.75"/>
    <row r="667" ht="12.75"/>
    <row r="668" ht="12.75"/>
    <row r="669" ht="12.75"/>
    <row r="670" ht="12.75"/>
    <row r="671" ht="12.75"/>
    <row r="672" ht="12.75"/>
    <row r="673" ht="12.75"/>
    <row r="674" ht="12.75"/>
    <row r="675" ht="12.75"/>
    <row r="676" ht="12.75"/>
    <row r="677" ht="12.75"/>
    <row r="678" ht="12.75"/>
    <row r="679" ht="12.75"/>
    <row r="680" ht="12.75"/>
    <row r="681" ht="12.75"/>
    <row r="682" ht="12.75"/>
    <row r="683" ht="12.75"/>
    <row r="684" ht="12.75"/>
    <row r="685" ht="12.75"/>
    <row r="686" ht="12.75"/>
    <row r="687" ht="12.75"/>
    <row r="688" ht="12.75"/>
    <row r="689" ht="12.75"/>
    <row r="690" ht="12.75"/>
    <row r="691" ht="12.75"/>
    <row r="692" ht="12.75"/>
    <row r="693" ht="12.75"/>
    <row r="694" ht="12.75"/>
    <row r="695" ht="12.75"/>
    <row r="696" ht="12.75"/>
    <row r="697" ht="12.75"/>
    <row r="698" ht="12.75"/>
    <row r="699" ht="12.75"/>
    <row r="700" ht="12.75"/>
    <row r="701" ht="12.75"/>
    <row r="702" ht="12.75"/>
    <row r="703" ht="12.75"/>
    <row r="704" ht="12.75"/>
    <row r="705" ht="12.75"/>
    <row r="706" ht="12.75"/>
    <row r="707" ht="12.75"/>
    <row r="708" ht="12.75"/>
    <row r="709" ht="12.75"/>
    <row r="710" ht="12.75"/>
    <row r="711" ht="12.75"/>
    <row r="712" ht="12.75"/>
    <row r="713" ht="12.75"/>
    <row r="714" ht="12.75"/>
    <row r="715" ht="12.75"/>
    <row r="716" ht="12.75"/>
    <row r="717" ht="12.75"/>
    <row r="718" ht="12.75"/>
    <row r="719" ht="12.75"/>
    <row r="720" ht="12.75"/>
    <row r="721" ht="12.75"/>
    <row r="722" ht="12.75"/>
    <row r="723" ht="12.75"/>
    <row r="724" ht="12.75"/>
    <row r="725" ht="12.75"/>
    <row r="726" ht="12.75"/>
    <row r="727" ht="12.75"/>
    <row r="728" ht="12.75"/>
    <row r="729" ht="12.75"/>
    <row r="730" ht="12.75"/>
    <row r="731" ht="12.75"/>
    <row r="732" ht="12.75"/>
    <row r="733" ht="12.75"/>
    <row r="734" ht="12.75"/>
    <row r="735" ht="12.75"/>
    <row r="736" ht="12.75"/>
    <row r="737" ht="12.75"/>
    <row r="738" ht="12.75"/>
    <row r="739" ht="12.75"/>
    <row r="740" ht="12.75"/>
    <row r="741" ht="12.75"/>
    <row r="742" ht="12.75"/>
    <row r="743" ht="12.75"/>
    <row r="744" ht="12.75"/>
    <row r="745" ht="12.75"/>
    <row r="746" ht="12.75"/>
    <row r="747" ht="12.75"/>
    <row r="748" ht="12.75"/>
    <row r="749" ht="12.75"/>
    <row r="750" ht="12.75"/>
    <row r="751" ht="12.75"/>
    <row r="752" ht="12.75"/>
    <row r="753" ht="12.75"/>
    <row r="754" ht="12.75"/>
    <row r="755" ht="12.75"/>
    <row r="756" ht="12.75"/>
    <row r="757" ht="12.75"/>
    <row r="758" ht="12.75"/>
    <row r="759" ht="12.75"/>
    <row r="760" ht="12.75"/>
    <row r="761" ht="12.75"/>
    <row r="762" ht="12.75"/>
    <row r="763" ht="12.75"/>
    <row r="764" ht="12.75"/>
    <row r="765" ht="12.75"/>
    <row r="766" ht="12.75"/>
    <row r="767" ht="12.75"/>
    <row r="768" ht="12.75"/>
    <row r="769" ht="12.75"/>
    <row r="770" ht="12.75"/>
    <row r="771" ht="12.75"/>
    <row r="772" ht="12.75"/>
    <row r="773" ht="12.75"/>
    <row r="774" ht="12.75"/>
    <row r="775" ht="12.75"/>
    <row r="776" ht="12.75"/>
    <row r="777" ht="12.75"/>
    <row r="778" ht="12.75"/>
    <row r="779" ht="12.75"/>
    <row r="780" ht="12.75"/>
    <row r="781" ht="12.75"/>
    <row r="782" ht="12.75"/>
    <row r="783" ht="12.75"/>
    <row r="784" ht="12.75"/>
    <row r="785" ht="12.75"/>
    <row r="786" ht="12.75"/>
    <row r="787" ht="12.75"/>
    <row r="788" ht="12.75"/>
    <row r="789" ht="12.75"/>
    <row r="790" ht="12.75"/>
    <row r="791" ht="12.75"/>
    <row r="792" ht="12.75"/>
    <row r="793" ht="12.75"/>
    <row r="794" ht="12.75"/>
    <row r="795" ht="12.75"/>
    <row r="796" ht="12.75"/>
    <row r="797" ht="12.75"/>
    <row r="798" ht="12.75"/>
    <row r="799" ht="12.75"/>
    <row r="800" ht="12.75"/>
    <row r="801" ht="12.75"/>
    <row r="802" ht="12.75"/>
    <row r="803" ht="12.75"/>
    <row r="804" ht="12.75"/>
    <row r="805" ht="12.75"/>
    <row r="806" ht="12.75"/>
    <row r="807" ht="12.75"/>
    <row r="808" ht="12.75"/>
    <row r="809" ht="12.75"/>
    <row r="810" ht="12.75"/>
    <row r="811" ht="12.75"/>
    <row r="812" ht="12.75"/>
    <row r="813" ht="12.75"/>
    <row r="814" ht="12.75"/>
    <row r="815" ht="12.75"/>
    <row r="816" ht="12.75"/>
    <row r="817" ht="12.75"/>
    <row r="818" ht="12.75"/>
    <row r="819" ht="12.75"/>
    <row r="820" ht="12.75"/>
    <row r="821" ht="12.75"/>
    <row r="822" ht="12.75"/>
    <row r="823" ht="12.75"/>
    <row r="824" ht="12.75"/>
    <row r="825" ht="12.75"/>
    <row r="826" ht="12.75"/>
    <row r="827" ht="12.75"/>
    <row r="828" ht="12.75"/>
    <row r="829" ht="12.75"/>
    <row r="830" ht="12.75"/>
    <row r="831" ht="12.75"/>
    <row r="832" ht="12.75"/>
    <row r="833" ht="12.75"/>
    <row r="834" ht="12.75"/>
    <row r="835" ht="12.75"/>
    <row r="836" ht="12.75"/>
    <row r="837" ht="12.75"/>
    <row r="838" ht="12.75"/>
    <row r="839" ht="12.75"/>
    <row r="840" ht="12.75"/>
    <row r="841" ht="12.75"/>
    <row r="842" ht="12.75"/>
    <row r="843" ht="12.75"/>
    <row r="844" ht="12.75"/>
    <row r="845" ht="12.75"/>
    <row r="846" ht="12.75"/>
    <row r="847" ht="12.75"/>
    <row r="848" ht="12.75"/>
    <row r="849" ht="12.75"/>
    <row r="850" ht="12.75"/>
    <row r="851" ht="12.75"/>
    <row r="852" ht="12.75"/>
    <row r="853" ht="12.75"/>
    <row r="854" ht="12.75"/>
    <row r="855" ht="12.75"/>
    <row r="856" ht="12.75"/>
    <row r="857" ht="12.75"/>
    <row r="858" ht="12.75"/>
    <row r="859" ht="12.75"/>
    <row r="860" ht="12.75"/>
    <row r="861" ht="12.75"/>
    <row r="862" ht="12.75"/>
    <row r="863" ht="12.75"/>
    <row r="864" ht="12.75"/>
    <row r="865" ht="12.75"/>
    <row r="866" ht="12.75"/>
    <row r="867" ht="12.75"/>
    <row r="868" ht="12.75"/>
    <row r="869" ht="12.75"/>
    <row r="870" ht="12.75"/>
    <row r="871" ht="12.75"/>
    <row r="872" ht="12.75"/>
    <row r="873" ht="12.75"/>
    <row r="874" ht="12.75"/>
    <row r="875" ht="12.75"/>
    <row r="876" ht="12.75"/>
    <row r="877" ht="12.75"/>
    <row r="878" ht="12.75"/>
    <row r="879" ht="12.75"/>
    <row r="880" ht="12.75"/>
    <row r="881" ht="12.75"/>
    <row r="882" ht="12.75"/>
    <row r="883" ht="12.75"/>
    <row r="884" ht="12.75"/>
    <row r="885" ht="12.75"/>
    <row r="886" ht="12.75"/>
    <row r="887" ht="12.75"/>
    <row r="888" ht="12.75"/>
    <row r="889" ht="12.75"/>
    <row r="890" ht="12.75"/>
    <row r="891" ht="12.75"/>
    <row r="892" ht="12.75"/>
    <row r="893" ht="12.75"/>
    <row r="894" ht="12.75"/>
    <row r="895" ht="12.75"/>
    <row r="896" ht="12.75"/>
    <row r="897" ht="12.75"/>
    <row r="898" ht="12.75"/>
    <row r="899" ht="12.75"/>
    <row r="900" ht="12.75"/>
    <row r="901" ht="12.75"/>
    <row r="902" ht="12.75"/>
    <row r="903" ht="12.75"/>
    <row r="904" ht="12.75"/>
    <row r="905" ht="12.75"/>
    <row r="906" ht="12.75"/>
    <row r="907" ht="12.75"/>
    <row r="908" ht="12.75"/>
    <row r="909" ht="12.75"/>
    <row r="910" ht="12.75"/>
    <row r="911" ht="12.75"/>
    <row r="912" ht="12.75"/>
    <row r="913" ht="12.75"/>
    <row r="914" ht="12.75"/>
    <row r="915" ht="12.75"/>
    <row r="916" ht="12.75"/>
    <row r="917" ht="12.75"/>
    <row r="918" ht="12.75"/>
    <row r="919" ht="12.75"/>
    <row r="920" ht="12.75"/>
    <row r="921" ht="12.75"/>
    <row r="922" ht="12.75"/>
    <row r="923" ht="12.75"/>
    <row r="924" ht="12.75"/>
    <row r="925" ht="12.75"/>
    <row r="926" ht="12.75"/>
    <row r="927" ht="12.75"/>
    <row r="928" ht="12.75"/>
    <row r="929" ht="12.75"/>
    <row r="930" ht="12.75"/>
    <row r="931" ht="12.75"/>
    <row r="932" ht="12.75"/>
    <row r="933" ht="12.75"/>
    <row r="934" ht="12.75"/>
    <row r="935" ht="12.75"/>
    <row r="936" ht="12.75"/>
    <row r="937" ht="12.75"/>
    <row r="938" ht="12.75"/>
    <row r="939" ht="12.75"/>
    <row r="940" ht="12.75"/>
    <row r="941" ht="12.75"/>
    <row r="942" ht="12.75"/>
    <row r="943" ht="12.75"/>
    <row r="944" ht="12.75"/>
  </sheetData>
  <mergeCells count="96">
    <mergeCell ref="O9:Q9"/>
    <mergeCell ref="N10:Q10"/>
    <mergeCell ref="R10:U10"/>
    <mergeCell ref="N11:Q11"/>
    <mergeCell ref="R11:U11"/>
    <mergeCell ref="S9:U9"/>
    <mergeCell ref="J10:M10"/>
    <mergeCell ref="F11:I11"/>
    <mergeCell ref="J11:M11"/>
    <mergeCell ref="K9:M9"/>
    <mergeCell ref="G9:I9"/>
    <mergeCell ref="F10:I10"/>
    <mergeCell ref="B10:C10"/>
    <mergeCell ref="D10:E10"/>
    <mergeCell ref="D11:E11"/>
    <mergeCell ref="F14:I14"/>
    <mergeCell ref="G12:I12"/>
    <mergeCell ref="F13:I13"/>
    <mergeCell ref="B13:C13"/>
    <mergeCell ref="D13:E13"/>
    <mergeCell ref="D14:E14"/>
    <mergeCell ref="J14:M14"/>
    <mergeCell ref="N14:Q14"/>
    <mergeCell ref="S12:U12"/>
    <mergeCell ref="R13:U13"/>
    <mergeCell ref="J13:M13"/>
    <mergeCell ref="N13:Q13"/>
    <mergeCell ref="R14:U14"/>
    <mergeCell ref="K12:M12"/>
    <mergeCell ref="O12:Q12"/>
    <mergeCell ref="O18:Q18"/>
    <mergeCell ref="S18:U18"/>
    <mergeCell ref="B17:E17"/>
    <mergeCell ref="F17:I17"/>
    <mergeCell ref="J17:M17"/>
    <mergeCell ref="N17:Q17"/>
    <mergeCell ref="R17:U17"/>
    <mergeCell ref="C18:E18"/>
    <mergeCell ref="K18:M18"/>
    <mergeCell ref="F20:I20"/>
    <mergeCell ref="J20:M20"/>
    <mergeCell ref="N20:Q20"/>
    <mergeCell ref="R20:U20"/>
    <mergeCell ref="B19:E19"/>
    <mergeCell ref="J19:M19"/>
    <mergeCell ref="N19:Q19"/>
    <mergeCell ref="R19:U19"/>
    <mergeCell ref="B20:E20"/>
    <mergeCell ref="F19:G19"/>
    <mergeCell ref="H19:I19"/>
    <mergeCell ref="O3:Q3"/>
    <mergeCell ref="S3:U3"/>
    <mergeCell ref="R4:U4"/>
    <mergeCell ref="R5:U5"/>
    <mergeCell ref="O6:Q6"/>
    <mergeCell ref="S6:U6"/>
    <mergeCell ref="N4:Q4"/>
    <mergeCell ref="C1:U1"/>
    <mergeCell ref="B2:E2"/>
    <mergeCell ref="F2:I2"/>
    <mergeCell ref="J2:M2"/>
    <mergeCell ref="N2:Q2"/>
    <mergeCell ref="R2:U2"/>
    <mergeCell ref="C3:E3"/>
    <mergeCell ref="G3:I3"/>
    <mergeCell ref="K3:M3"/>
    <mergeCell ref="B4:E4"/>
    <mergeCell ref="F4:I4"/>
    <mergeCell ref="J4:M4"/>
    <mergeCell ref="B5:E5"/>
    <mergeCell ref="N5:Q5"/>
    <mergeCell ref="J7:M7"/>
    <mergeCell ref="N7:Q7"/>
    <mergeCell ref="R7:U7"/>
    <mergeCell ref="F5:I5"/>
    <mergeCell ref="J5:M5"/>
    <mergeCell ref="C6:E6"/>
    <mergeCell ref="G6:I6"/>
    <mergeCell ref="K6:M6"/>
    <mergeCell ref="B7:E7"/>
    <mergeCell ref="F7:I7"/>
    <mergeCell ref="B8:E8"/>
    <mergeCell ref="F8:I8"/>
    <mergeCell ref="J8:M8"/>
    <mergeCell ref="N8:Q8"/>
    <mergeCell ref="R8:U8"/>
    <mergeCell ref="N16:Q16"/>
    <mergeCell ref="R16:U16"/>
    <mergeCell ref="C15:E15"/>
    <mergeCell ref="B16:E16"/>
    <mergeCell ref="J16:M16"/>
    <mergeCell ref="F16:G16"/>
    <mergeCell ref="H16:I16"/>
    <mergeCell ref="K15:M15"/>
    <mergeCell ref="O15:Q15"/>
    <mergeCell ref="S15:U15"/>
  </mergeCells>
  <conditionalFormatting sqref="C3:E4 G3 O3 S3 B4 F4 N4 R4 C6:E6 G6 O6 S6 B7 F7 N7 R7 K9 O9 S9 J10 N10 R10 K12 O12 S12 J13 N13 R13 C15 K15 O15 S15 B16 J16 N16 R16 C18 K18 O18 S18 B19 J19 N19 R19 K3 J4 K6 J7:J8 G15 F16 G18 F19:F20 G9 F10 G12 F13:F14 C9:E9 B10">
    <cfRule type="cellIs" dxfId="1339" priority="75" operator="equal">
      <formula>""</formula>
    </cfRule>
  </conditionalFormatting>
  <conditionalFormatting sqref="B3:B9">
    <cfRule type="cellIs" dxfId="1338" priority="76" operator="equal">
      <formula>""</formula>
    </cfRule>
  </conditionalFormatting>
  <conditionalFormatting sqref="B15">
    <cfRule type="cellIs" dxfId="1337" priority="77" operator="equal">
      <formula>""</formula>
    </cfRule>
  </conditionalFormatting>
  <conditionalFormatting sqref="B16 C15:E15">
    <cfRule type="cellIs" dxfId="1336" priority="78" operator="equal">
      <formula>""</formula>
    </cfRule>
  </conditionalFormatting>
  <conditionalFormatting sqref="N8 R8 B11 J11 N11 R11 J14 N14 R14 B17 J17 N17 R17 B20 J20 N20 R20 J5 J8 F20 F17 F11 F14">
    <cfRule type="cellIs" dxfId="1335" priority="79" operator="equal">
      <formula>""</formula>
    </cfRule>
  </conditionalFormatting>
  <conditionalFormatting sqref="J16 K15:M15">
    <cfRule type="cellIs" dxfId="1334" priority="80" operator="equal">
      <formula>""</formula>
    </cfRule>
  </conditionalFormatting>
  <conditionalFormatting sqref="R5 R11">
    <cfRule type="cellIs" dxfId="1333" priority="81" operator="equal">
      <formula>""</formula>
    </cfRule>
  </conditionalFormatting>
  <conditionalFormatting sqref="B5 B11">
    <cfRule type="cellIs" dxfId="1332" priority="82" operator="equal">
      <formula>""</formula>
    </cfRule>
  </conditionalFormatting>
  <conditionalFormatting sqref="G3:I4 F4 G6:I6 G9:I9 F10">
    <cfRule type="cellIs" dxfId="1331" priority="83" operator="equal">
      <formula>""</formula>
    </cfRule>
  </conditionalFormatting>
  <conditionalFormatting sqref="F3:F9">
    <cfRule type="cellIs" dxfId="1330" priority="84" operator="equal">
      <formula>""</formula>
    </cfRule>
  </conditionalFormatting>
  <conditionalFormatting sqref="F5 F11">
    <cfRule type="cellIs" dxfId="1329" priority="85" operator="equal">
      <formula>""</formula>
    </cfRule>
  </conditionalFormatting>
  <conditionalFormatting sqref="K3:M4 J4 K6:M6 K9:M9 J10">
    <cfRule type="cellIs" dxfId="1328" priority="86" operator="equal">
      <formula>""</formula>
    </cfRule>
  </conditionalFormatting>
  <conditionalFormatting sqref="N8 R8 B11 J11 N11 R11 J14 N14 R14 B17 J17 N17 R17 B20 J20 N20 R20 J3:J9 F20 F17:F18 F9:F15">
    <cfRule type="cellIs" dxfId="1327" priority="87" operator="equal">
      <formula>""</formula>
    </cfRule>
  </conditionalFormatting>
  <conditionalFormatting sqref="J5 J11">
    <cfRule type="cellIs" dxfId="1326" priority="88" operator="equal">
      <formula>""</formula>
    </cfRule>
  </conditionalFormatting>
  <conditionalFormatting sqref="O3:Q4 N4 O6:Q6 O9:Q9 N10">
    <cfRule type="cellIs" dxfId="1325" priority="89" operator="equal">
      <formula>""</formula>
    </cfRule>
  </conditionalFormatting>
  <conditionalFormatting sqref="N3:N9">
    <cfRule type="cellIs" dxfId="1324" priority="90" operator="equal">
      <formula>""</formula>
    </cfRule>
  </conditionalFormatting>
  <conditionalFormatting sqref="N5 N11">
    <cfRule type="cellIs" dxfId="1323" priority="91" operator="equal">
      <formula>""</formula>
    </cfRule>
  </conditionalFormatting>
  <conditionalFormatting sqref="S3:U4 R4 S6:U6 S9:U9 R10">
    <cfRule type="cellIs" dxfId="1322" priority="92" operator="equal">
      <formula>""</formula>
    </cfRule>
  </conditionalFormatting>
  <conditionalFormatting sqref="R3:R9">
    <cfRule type="cellIs" dxfId="1321" priority="93" operator="equal">
      <formula>""</formula>
    </cfRule>
  </conditionalFormatting>
  <conditionalFormatting sqref="C6:E6 B7 G12">
    <cfRule type="cellIs" dxfId="1320" priority="94" operator="equal">
      <formula>""</formula>
    </cfRule>
  </conditionalFormatting>
  <conditionalFormatting sqref="B6">
    <cfRule type="cellIs" dxfId="1319" priority="95" operator="equal">
      <formula>""</formula>
    </cfRule>
  </conditionalFormatting>
  <conditionalFormatting sqref="B8">
    <cfRule type="cellIs" dxfId="1318" priority="96" operator="equal">
      <formula>""</formula>
    </cfRule>
  </conditionalFormatting>
  <conditionalFormatting sqref="B17">
    <cfRule type="cellIs" dxfId="1317" priority="97" operator="equal">
      <formula>""</formula>
    </cfRule>
  </conditionalFormatting>
  <conditionalFormatting sqref="B19 C18:E18">
    <cfRule type="cellIs" dxfId="1316" priority="98" operator="equal">
      <formula>""</formula>
    </cfRule>
  </conditionalFormatting>
  <conditionalFormatting sqref="B18">
    <cfRule type="cellIs" dxfId="1315" priority="99" operator="equal">
      <formula>""</formula>
    </cfRule>
  </conditionalFormatting>
  <conditionalFormatting sqref="B20">
    <cfRule type="cellIs" dxfId="1314" priority="100" operator="equal">
      <formula>""</formula>
    </cfRule>
  </conditionalFormatting>
  <conditionalFormatting sqref="G6:I6 F7 G12:I12 F13">
    <cfRule type="cellIs" dxfId="1313" priority="101" operator="equal">
      <formula>""</formula>
    </cfRule>
  </conditionalFormatting>
  <conditionalFormatting sqref="F6 F12">
    <cfRule type="cellIs" dxfId="1312" priority="102" operator="equal">
      <formula>""</formula>
    </cfRule>
  </conditionalFormatting>
  <conditionalFormatting sqref="F8 F14">
    <cfRule type="cellIs" dxfId="1311" priority="103" operator="equal">
      <formula>""</formula>
    </cfRule>
  </conditionalFormatting>
  <conditionalFormatting sqref="F16 G15">
    <cfRule type="cellIs" dxfId="1310" priority="104" operator="equal">
      <formula>""</formula>
    </cfRule>
  </conditionalFormatting>
  <conditionalFormatting sqref="F15">
    <cfRule type="cellIs" dxfId="1309" priority="105" operator="equal">
      <formula>""</formula>
    </cfRule>
  </conditionalFormatting>
  <conditionalFormatting sqref="F17">
    <cfRule type="cellIs" dxfId="1308" priority="106" operator="equal">
      <formula>""</formula>
    </cfRule>
  </conditionalFormatting>
  <conditionalFormatting sqref="F19 G18">
    <cfRule type="cellIs" dxfId="1307" priority="107" operator="equal">
      <formula>""</formula>
    </cfRule>
  </conditionalFormatting>
  <conditionalFormatting sqref="F18">
    <cfRule type="cellIs" dxfId="1306" priority="108" operator="equal">
      <formula>""</formula>
    </cfRule>
  </conditionalFormatting>
  <conditionalFormatting sqref="F20">
    <cfRule type="cellIs" dxfId="1305" priority="109" operator="equal">
      <formula>""</formula>
    </cfRule>
  </conditionalFormatting>
  <conditionalFormatting sqref="K6:M6 J7 K12:M12 J13">
    <cfRule type="cellIs" dxfId="1304" priority="110" operator="equal">
      <formula>""</formula>
    </cfRule>
  </conditionalFormatting>
  <conditionalFormatting sqref="J6 J12">
    <cfRule type="cellIs" dxfId="1303" priority="111" operator="equal">
      <formula>""</formula>
    </cfRule>
  </conditionalFormatting>
  <conditionalFormatting sqref="J15">
    <cfRule type="cellIs" dxfId="1302" priority="112" operator="equal">
      <formula>""</formula>
    </cfRule>
  </conditionalFormatting>
  <conditionalFormatting sqref="J17">
    <cfRule type="cellIs" dxfId="1301" priority="113" operator="equal">
      <formula>""</formula>
    </cfRule>
  </conditionalFormatting>
  <conditionalFormatting sqref="J19 K18:M18">
    <cfRule type="cellIs" dxfId="1300" priority="114" operator="equal">
      <formula>""</formula>
    </cfRule>
  </conditionalFormatting>
  <conditionalFormatting sqref="J18">
    <cfRule type="cellIs" dxfId="1299" priority="115" operator="equal">
      <formula>""</formula>
    </cfRule>
  </conditionalFormatting>
  <conditionalFormatting sqref="J20">
    <cfRule type="cellIs" dxfId="1298" priority="116" operator="equal">
      <formula>""</formula>
    </cfRule>
  </conditionalFormatting>
  <conditionalFormatting sqref="O6:Q6 N7 O12:Q12 N13 O15 O18">
    <cfRule type="cellIs" dxfId="1297" priority="117" operator="equal">
      <formula>""</formula>
    </cfRule>
  </conditionalFormatting>
  <conditionalFormatting sqref="N6 N12">
    <cfRule type="cellIs" dxfId="1296" priority="118" operator="equal">
      <formula>""</formula>
    </cfRule>
  </conditionalFormatting>
  <conditionalFormatting sqref="N8 N14">
    <cfRule type="cellIs" dxfId="1295" priority="119" operator="equal">
      <formula>""</formula>
    </cfRule>
  </conditionalFormatting>
  <conditionalFormatting sqref="O15:Q15 N16 O18">
    <cfRule type="cellIs" dxfId="1294" priority="120" operator="equal">
      <formula>""</formula>
    </cfRule>
  </conditionalFormatting>
  <conditionalFormatting sqref="N15">
    <cfRule type="cellIs" dxfId="1293" priority="121" operator="equal">
      <formula>""</formula>
    </cfRule>
  </conditionalFormatting>
  <conditionalFormatting sqref="N17">
    <cfRule type="cellIs" dxfId="1292" priority="122" operator="equal">
      <formula>""</formula>
    </cfRule>
  </conditionalFormatting>
  <conditionalFormatting sqref="N19 O18:Q18">
    <cfRule type="cellIs" dxfId="1291" priority="123" operator="equal">
      <formula>""</formula>
    </cfRule>
  </conditionalFormatting>
  <conditionalFormatting sqref="N18">
    <cfRule type="cellIs" dxfId="1290" priority="124" operator="equal">
      <formula>""</formula>
    </cfRule>
  </conditionalFormatting>
  <conditionalFormatting sqref="N20">
    <cfRule type="cellIs" dxfId="1289" priority="125" operator="equal">
      <formula>""</formula>
    </cfRule>
  </conditionalFormatting>
  <conditionalFormatting sqref="R8 R14">
    <cfRule type="cellIs" dxfId="1288" priority="126" operator="equal">
      <formula>""</formula>
    </cfRule>
  </conditionalFormatting>
  <conditionalFormatting sqref="S6:U6 R7 S12:U12 R13">
    <cfRule type="cellIs" dxfId="1287" priority="127" operator="equal">
      <formula>""</formula>
    </cfRule>
  </conditionalFormatting>
  <conditionalFormatting sqref="R6 R12">
    <cfRule type="cellIs" dxfId="1286" priority="128" operator="equal">
      <formula>""</formula>
    </cfRule>
  </conditionalFormatting>
  <conditionalFormatting sqref="R17">
    <cfRule type="cellIs" dxfId="1285" priority="129" operator="equal">
      <formula>""</formula>
    </cfRule>
  </conditionalFormatting>
  <conditionalFormatting sqref="R16 S15:U15">
    <cfRule type="cellIs" dxfId="1284" priority="130" operator="equal">
      <formula>""</formula>
    </cfRule>
  </conditionalFormatting>
  <conditionalFormatting sqref="R15">
    <cfRule type="cellIs" dxfId="1283" priority="131" operator="equal">
      <formula>""</formula>
    </cfRule>
  </conditionalFormatting>
  <conditionalFormatting sqref="R20">
    <cfRule type="cellIs" dxfId="1282" priority="132" operator="equal">
      <formula>""</formula>
    </cfRule>
  </conditionalFormatting>
  <conditionalFormatting sqref="R19 S18:U18">
    <cfRule type="cellIs" dxfId="1281" priority="133" operator="equal">
      <formula>""</formula>
    </cfRule>
  </conditionalFormatting>
  <conditionalFormatting sqref="R18">
    <cfRule type="cellIs" dxfId="1280" priority="134" operator="equal">
      <formula>""</formula>
    </cfRule>
  </conditionalFormatting>
  <conditionalFormatting sqref="F10 G9:I9">
    <cfRule type="cellIs" dxfId="1279" priority="74" operator="equal">
      <formula>""</formula>
    </cfRule>
  </conditionalFormatting>
  <conditionalFormatting sqref="F9">
    <cfRule type="cellIs" dxfId="1278" priority="73" operator="equal">
      <formula>""</formula>
    </cfRule>
  </conditionalFormatting>
  <conditionalFormatting sqref="F11">
    <cfRule type="cellIs" dxfId="1277" priority="72" operator="equal">
      <formula>""</formula>
    </cfRule>
  </conditionalFormatting>
  <conditionalFormatting sqref="F13 G12:I12">
    <cfRule type="cellIs" dxfId="1276" priority="71" operator="equal">
      <formula>""</formula>
    </cfRule>
  </conditionalFormatting>
  <conditionalFormatting sqref="F12">
    <cfRule type="cellIs" dxfId="1275" priority="70" operator="equal">
      <formula>""</formula>
    </cfRule>
  </conditionalFormatting>
  <conditionalFormatting sqref="F14">
    <cfRule type="cellIs" dxfId="1274" priority="69" operator="equal">
      <formula>""</formula>
    </cfRule>
  </conditionalFormatting>
  <conditionalFormatting sqref="F16 G15">
    <cfRule type="cellIs" dxfId="1273" priority="68" operator="equal">
      <formula>""</formula>
    </cfRule>
  </conditionalFormatting>
  <conditionalFormatting sqref="F17">
    <cfRule type="cellIs" dxfId="1272" priority="67" operator="equal">
      <formula>""</formula>
    </cfRule>
  </conditionalFormatting>
  <conditionalFormatting sqref="F19 G18">
    <cfRule type="cellIs" dxfId="1271" priority="66" operator="equal">
      <formula>""</formula>
    </cfRule>
  </conditionalFormatting>
  <conditionalFormatting sqref="F20">
    <cfRule type="cellIs" dxfId="1270" priority="65" operator="equal">
      <formula>""</formula>
    </cfRule>
  </conditionalFormatting>
  <conditionalFormatting sqref="F11">
    <cfRule type="cellIs" dxfId="1269" priority="64" operator="equal">
      <formula>""</formula>
    </cfRule>
  </conditionalFormatting>
  <conditionalFormatting sqref="F11">
    <cfRule type="cellIs" dxfId="1268" priority="63" operator="equal">
      <formula>""</formula>
    </cfRule>
  </conditionalFormatting>
  <conditionalFormatting sqref="F11">
    <cfRule type="cellIs" dxfId="1267" priority="62" operator="equal">
      <formula>""</formula>
    </cfRule>
  </conditionalFormatting>
  <conditionalFormatting sqref="J4 K3">
    <cfRule type="cellIs" dxfId="1266" priority="61" operator="equal">
      <formula>""</formula>
    </cfRule>
  </conditionalFormatting>
  <conditionalFormatting sqref="J3">
    <cfRule type="cellIs" dxfId="1265" priority="60" operator="equal">
      <formula>""</formula>
    </cfRule>
  </conditionalFormatting>
  <conditionalFormatting sqref="J5">
    <cfRule type="cellIs" dxfId="1264" priority="59" operator="equal">
      <formula>""</formula>
    </cfRule>
  </conditionalFormatting>
  <conditionalFormatting sqref="J7 K6">
    <cfRule type="cellIs" dxfId="1263" priority="58" operator="equal">
      <formula>""</formula>
    </cfRule>
  </conditionalFormatting>
  <conditionalFormatting sqref="J6">
    <cfRule type="cellIs" dxfId="1262" priority="57" operator="equal">
      <formula>""</formula>
    </cfRule>
  </conditionalFormatting>
  <conditionalFormatting sqref="J8">
    <cfRule type="cellIs" dxfId="1261" priority="56" operator="equal">
      <formula>""</formula>
    </cfRule>
  </conditionalFormatting>
  <conditionalFormatting sqref="J4 K3">
    <cfRule type="cellIs" dxfId="1260" priority="55" operator="equal">
      <formula>""</formula>
    </cfRule>
  </conditionalFormatting>
  <conditionalFormatting sqref="J5">
    <cfRule type="cellIs" dxfId="1259" priority="54" operator="equal">
      <formula>""</formula>
    </cfRule>
  </conditionalFormatting>
  <conditionalFormatting sqref="J7 K6">
    <cfRule type="cellIs" dxfId="1258" priority="53" operator="equal">
      <formula>""</formula>
    </cfRule>
  </conditionalFormatting>
  <conditionalFormatting sqref="J8">
    <cfRule type="cellIs" dxfId="1257" priority="52" operator="equal">
      <formula>""</formula>
    </cfRule>
  </conditionalFormatting>
  <conditionalFormatting sqref="G15:I15 F16">
    <cfRule type="cellIs" dxfId="1256" priority="51" operator="equal">
      <formula>""</formula>
    </cfRule>
  </conditionalFormatting>
  <conditionalFormatting sqref="F15">
    <cfRule type="cellIs" dxfId="1255" priority="50" operator="equal">
      <formula>""</formula>
    </cfRule>
  </conditionalFormatting>
  <conditionalFormatting sqref="F17">
    <cfRule type="cellIs" dxfId="1254" priority="49" operator="equal">
      <formula>""</formula>
    </cfRule>
  </conditionalFormatting>
  <conditionalFormatting sqref="G18">
    <cfRule type="cellIs" dxfId="1253" priority="48" operator="equal">
      <formula>""</formula>
    </cfRule>
  </conditionalFormatting>
  <conditionalFormatting sqref="G18:I18 F19">
    <cfRule type="cellIs" dxfId="1252" priority="47" operator="equal">
      <formula>""</formula>
    </cfRule>
  </conditionalFormatting>
  <conditionalFormatting sqref="F18">
    <cfRule type="cellIs" dxfId="1251" priority="46" operator="equal">
      <formula>""</formula>
    </cfRule>
  </conditionalFormatting>
  <conditionalFormatting sqref="F20">
    <cfRule type="cellIs" dxfId="1250" priority="45" operator="equal">
      <formula>""</formula>
    </cfRule>
  </conditionalFormatting>
  <conditionalFormatting sqref="F16 G15:I15">
    <cfRule type="cellIs" dxfId="1249" priority="44" operator="equal">
      <formula>""</formula>
    </cfRule>
  </conditionalFormatting>
  <conditionalFormatting sqref="F15">
    <cfRule type="cellIs" dxfId="1248" priority="43" operator="equal">
      <formula>""</formula>
    </cfRule>
  </conditionalFormatting>
  <conditionalFormatting sqref="F17">
    <cfRule type="cellIs" dxfId="1247" priority="42" operator="equal">
      <formula>""</formula>
    </cfRule>
  </conditionalFormatting>
  <conditionalFormatting sqref="F19 G18:I18">
    <cfRule type="cellIs" dxfId="1246" priority="41" operator="equal">
      <formula>""</formula>
    </cfRule>
  </conditionalFormatting>
  <conditionalFormatting sqref="F18">
    <cfRule type="cellIs" dxfId="1245" priority="40" operator="equal">
      <formula>""</formula>
    </cfRule>
  </conditionalFormatting>
  <conditionalFormatting sqref="F20">
    <cfRule type="cellIs" dxfId="1244" priority="39" operator="equal">
      <formula>""</formula>
    </cfRule>
  </conditionalFormatting>
  <conditionalFormatting sqref="F17">
    <cfRule type="cellIs" dxfId="1243" priority="38" operator="equal">
      <formula>""</formula>
    </cfRule>
  </conditionalFormatting>
  <conditionalFormatting sqref="F17">
    <cfRule type="cellIs" dxfId="1242" priority="37" operator="equal">
      <formula>""</formula>
    </cfRule>
  </conditionalFormatting>
  <conditionalFormatting sqref="F17">
    <cfRule type="cellIs" dxfId="1241" priority="36" operator="equal">
      <formula>""</formula>
    </cfRule>
  </conditionalFormatting>
  <conditionalFormatting sqref="G9:I10 F10 G12:I12">
    <cfRule type="cellIs" dxfId="1240" priority="35" operator="equal">
      <formula>""</formula>
    </cfRule>
  </conditionalFormatting>
  <conditionalFormatting sqref="F11">
    <cfRule type="cellIs" dxfId="1239" priority="34" operator="equal">
      <formula>""</formula>
    </cfRule>
  </conditionalFormatting>
  <conditionalFormatting sqref="G12:I12 F13">
    <cfRule type="cellIs" dxfId="1238" priority="33" operator="equal">
      <formula>""</formula>
    </cfRule>
  </conditionalFormatting>
  <conditionalFormatting sqref="F12">
    <cfRule type="cellIs" dxfId="1237" priority="32" operator="equal">
      <formula>""</formula>
    </cfRule>
  </conditionalFormatting>
  <conditionalFormatting sqref="F10 G9">
    <cfRule type="cellIs" dxfId="1236" priority="31" operator="equal">
      <formula>""</formula>
    </cfRule>
  </conditionalFormatting>
  <conditionalFormatting sqref="F9">
    <cfRule type="cellIs" dxfId="1235" priority="30" operator="equal">
      <formula>""</formula>
    </cfRule>
  </conditionalFormatting>
  <conditionalFormatting sqref="F11">
    <cfRule type="cellIs" dxfId="1234" priority="29" operator="equal">
      <formula>""</formula>
    </cfRule>
  </conditionalFormatting>
  <conditionalFormatting sqref="F13 G12">
    <cfRule type="cellIs" dxfId="1233" priority="28" operator="equal">
      <formula>""</formula>
    </cfRule>
  </conditionalFormatting>
  <conditionalFormatting sqref="F12">
    <cfRule type="cellIs" dxfId="1232" priority="27" operator="equal">
      <formula>""</formula>
    </cfRule>
  </conditionalFormatting>
  <conditionalFormatting sqref="F14">
    <cfRule type="cellIs" dxfId="1231" priority="26" operator="equal">
      <formula>""</formula>
    </cfRule>
  </conditionalFormatting>
  <conditionalFormatting sqref="F10 G9">
    <cfRule type="cellIs" dxfId="1230" priority="25" operator="equal">
      <formula>""</formula>
    </cfRule>
  </conditionalFormatting>
  <conditionalFormatting sqref="F11">
    <cfRule type="cellIs" dxfId="1229" priority="24" operator="equal">
      <formula>""</formula>
    </cfRule>
  </conditionalFormatting>
  <conditionalFormatting sqref="F13 G12">
    <cfRule type="cellIs" dxfId="1228" priority="23" operator="equal">
      <formula>""</formula>
    </cfRule>
  </conditionalFormatting>
  <conditionalFormatting sqref="F14">
    <cfRule type="cellIs" dxfId="1227" priority="22" operator="equal">
      <formula>""</formula>
    </cfRule>
  </conditionalFormatting>
  <conditionalFormatting sqref="B9">
    <cfRule type="cellIs" dxfId="1226" priority="21" operator="equal">
      <formula>""</formula>
    </cfRule>
  </conditionalFormatting>
  <conditionalFormatting sqref="B10 C9">
    <cfRule type="cellIs" dxfId="1225" priority="20" operator="equal">
      <formula>""</formula>
    </cfRule>
  </conditionalFormatting>
  <conditionalFormatting sqref="B9">
    <cfRule type="cellIs" dxfId="1224" priority="19" operator="equal">
      <formula>""</formula>
    </cfRule>
  </conditionalFormatting>
  <conditionalFormatting sqref="B10 C9">
    <cfRule type="cellIs" dxfId="1223" priority="18" operator="equal">
      <formula>""</formula>
    </cfRule>
  </conditionalFormatting>
  <conditionalFormatting sqref="C9:E9 B10">
    <cfRule type="cellIs" dxfId="1222" priority="17" operator="equal">
      <formula>""</formula>
    </cfRule>
  </conditionalFormatting>
  <conditionalFormatting sqref="B9">
    <cfRule type="cellIs" dxfId="1221" priority="16" operator="equal">
      <formula>""</formula>
    </cfRule>
  </conditionalFormatting>
  <conditionalFormatting sqref="B10 C9:E9">
    <cfRule type="cellIs" dxfId="1220" priority="15" operator="equal">
      <formula>""</formula>
    </cfRule>
  </conditionalFormatting>
  <conditionalFormatting sqref="B9">
    <cfRule type="cellIs" dxfId="1219" priority="14" operator="equal">
      <formula>""</formula>
    </cfRule>
  </conditionalFormatting>
  <conditionalFormatting sqref="C12:E12 B13">
    <cfRule type="cellIs" dxfId="12" priority="9" operator="equal">
      <formula>""</formula>
    </cfRule>
  </conditionalFormatting>
  <conditionalFormatting sqref="B12">
    <cfRule type="cellIs" dxfId="11" priority="10" operator="equal">
      <formula>""</formula>
    </cfRule>
  </conditionalFormatting>
  <conditionalFormatting sqref="B14">
    <cfRule type="cellIs" dxfId="10" priority="11" operator="equal">
      <formula>""</formula>
    </cfRule>
  </conditionalFormatting>
  <conditionalFormatting sqref="B14">
    <cfRule type="cellIs" dxfId="9" priority="12" operator="equal">
      <formula>""</formula>
    </cfRule>
  </conditionalFormatting>
  <conditionalFormatting sqref="B14">
    <cfRule type="cellIs" dxfId="8" priority="13" operator="equal">
      <formula>""</formula>
    </cfRule>
  </conditionalFormatting>
  <conditionalFormatting sqref="B12">
    <cfRule type="cellIs" dxfId="7" priority="8" operator="equal">
      <formula>""</formula>
    </cfRule>
  </conditionalFormatting>
  <conditionalFormatting sqref="B13 C12">
    <cfRule type="cellIs" dxfId="6" priority="7" operator="equal">
      <formula>""</formula>
    </cfRule>
  </conditionalFormatting>
  <conditionalFormatting sqref="B12">
    <cfRule type="cellIs" dxfId="5" priority="6" operator="equal">
      <formula>""</formula>
    </cfRule>
  </conditionalFormatting>
  <conditionalFormatting sqref="B13 C12">
    <cfRule type="cellIs" dxfId="4" priority="5" operator="equal">
      <formula>""</formula>
    </cfRule>
  </conditionalFormatting>
  <conditionalFormatting sqref="C12:E12 B13">
    <cfRule type="cellIs" dxfId="3" priority="4" operator="equal">
      <formula>""</formula>
    </cfRule>
  </conditionalFormatting>
  <conditionalFormatting sqref="B12">
    <cfRule type="cellIs" dxfId="2" priority="3" operator="equal">
      <formula>""</formula>
    </cfRule>
  </conditionalFormatting>
  <conditionalFormatting sqref="B13 C12:E12">
    <cfRule type="cellIs" dxfId="1" priority="2" operator="equal">
      <formula>""</formula>
    </cfRule>
  </conditionalFormatting>
  <conditionalFormatting sqref="B12">
    <cfRule type="cellIs" dxfId="0" priority="1" operator="equal">
      <formula>""</formula>
    </cfRule>
  </conditionalFormatting>
  <printOptions horizontalCentered="1" verticalCentered="1"/>
  <pageMargins left="0.25" right="0.25" top="0.75" bottom="0.75" header="0" footer="0"/>
  <pageSetup paperSize="9" pageOrder="overThenDown" orientation="landscape" cellComments="atEnd" r:id="rId1"/>
  <ignoredErrors>
    <ignoredError sqref="J5"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pageSetUpPr fitToPage="1"/>
  </sheetPr>
  <dimension ref="A1:AF938"/>
  <sheetViews>
    <sheetView workbookViewId="0">
      <selection activeCell="AD31" sqref="AD31"/>
    </sheetView>
  </sheetViews>
  <sheetFormatPr baseColWidth="10" defaultColWidth="12.7109375" defaultRowHeight="15.75" customHeight="1"/>
  <cols>
    <col min="1" max="1" width="4.42578125" customWidth="1"/>
    <col min="2" max="2" width="1.85546875" customWidth="1"/>
    <col min="3" max="3" width="9.28515625" customWidth="1"/>
    <col min="4" max="4" width="1.85546875" customWidth="1"/>
    <col min="5" max="5" width="9.28515625" customWidth="1"/>
    <col min="6" max="6" width="3" customWidth="1"/>
    <col min="7" max="7" width="9.28515625" customWidth="1"/>
    <col min="8" max="8" width="3" customWidth="1"/>
    <col min="9" max="9" width="3.85546875" customWidth="1"/>
    <col min="10" max="10" width="1.85546875" customWidth="1"/>
    <col min="11" max="11" width="9.28515625" customWidth="1"/>
    <col min="12" max="12" width="1.85546875" customWidth="1"/>
    <col min="13" max="13" width="7.28515625" customWidth="1"/>
    <col min="14" max="14" width="3.140625" customWidth="1"/>
    <col min="15" max="15" width="11.5703125" customWidth="1"/>
    <col min="16" max="16" width="1.85546875" customWidth="1"/>
    <col min="17" max="17" width="10.85546875" customWidth="1"/>
    <col min="18" max="18" width="3.42578125" customWidth="1"/>
    <col min="19" max="19" width="11.140625" customWidth="1"/>
    <col min="20" max="20" width="2.7109375" customWidth="1"/>
    <col min="21" max="21" width="11.85546875" customWidth="1"/>
    <col min="22" max="22" width="3.28515625" style="178" customWidth="1"/>
    <col min="23" max="23" width="5" style="178" customWidth="1"/>
    <col min="24" max="24" width="8.140625" style="178" customWidth="1"/>
    <col min="25" max="25" width="5.5703125" style="178" customWidth="1"/>
    <col min="26" max="27" width="4.7109375" style="181" customWidth="1"/>
    <col min="28" max="28" width="3" customWidth="1"/>
    <col min="29" max="29" width="24.28515625" customWidth="1"/>
    <col min="30" max="30" width="14.7109375" customWidth="1"/>
    <col min="31" max="31" width="21.7109375" customWidth="1"/>
    <col min="32" max="32" width="9.7109375" customWidth="1"/>
  </cols>
  <sheetData>
    <row r="1" spans="1:32" ht="27.75" customHeight="1" thickBot="1">
      <c r="A1" s="64"/>
      <c r="B1" s="52"/>
      <c r="C1" s="338" t="s">
        <v>239</v>
      </c>
      <c r="D1" s="338"/>
      <c r="E1" s="338"/>
      <c r="F1" s="338"/>
      <c r="G1" s="338"/>
      <c r="H1" s="338"/>
      <c r="I1" s="338"/>
      <c r="J1" s="338"/>
      <c r="K1" s="338"/>
      <c r="L1" s="338"/>
      <c r="M1" s="338"/>
      <c r="N1" s="338"/>
      <c r="O1" s="338"/>
      <c r="P1" s="338"/>
      <c r="Q1" s="338"/>
      <c r="R1" s="338"/>
      <c r="S1" s="338"/>
      <c r="T1" s="338"/>
      <c r="U1" s="338"/>
      <c r="V1" s="338"/>
      <c r="W1" s="338"/>
      <c r="X1" s="338"/>
      <c r="Y1" s="338"/>
      <c r="Z1" s="206"/>
      <c r="AA1" s="206"/>
      <c r="AB1" s="23"/>
    </row>
    <row r="2" spans="1:32" ht="15" customHeight="1" thickBot="1">
      <c r="B2" s="235" t="s">
        <v>16</v>
      </c>
      <c r="C2" s="236"/>
      <c r="D2" s="236"/>
      <c r="E2" s="237"/>
      <c r="F2" s="235" t="s">
        <v>179</v>
      </c>
      <c r="G2" s="236"/>
      <c r="H2" s="236"/>
      <c r="I2" s="237"/>
      <c r="J2" s="235" t="s">
        <v>180</v>
      </c>
      <c r="K2" s="236"/>
      <c r="L2" s="236"/>
      <c r="M2" s="237"/>
      <c r="N2" s="235" t="s">
        <v>181</v>
      </c>
      <c r="O2" s="236"/>
      <c r="P2" s="236"/>
      <c r="Q2" s="237"/>
      <c r="R2" s="339" t="s">
        <v>182</v>
      </c>
      <c r="S2" s="340"/>
      <c r="T2" s="340"/>
      <c r="U2" s="340"/>
      <c r="V2" s="340"/>
      <c r="W2" s="340"/>
      <c r="X2" s="340"/>
      <c r="Y2" s="340"/>
      <c r="Z2" s="207"/>
      <c r="AA2" s="207"/>
      <c r="AB2" s="215"/>
      <c r="AC2" s="26" t="s">
        <v>183</v>
      </c>
      <c r="AD2" s="26" t="s">
        <v>184</v>
      </c>
      <c r="AE2" s="26" t="s">
        <v>185</v>
      </c>
      <c r="AF2" s="27"/>
    </row>
    <row r="3" spans="1:32" ht="22.5" customHeight="1">
      <c r="A3" s="53"/>
      <c r="B3" s="29"/>
      <c r="C3" s="231" t="str">
        <f>IF(B3="","",LOOKUP(B3,$AB$3:$AB$21,$AC$3:$AC$21))</f>
        <v/>
      </c>
      <c r="D3" s="232"/>
      <c r="E3" s="233"/>
      <c r="F3" s="29"/>
      <c r="G3" s="231" t="str">
        <f>IF(F3="","",LOOKUP(F3,$AB$3:$AB$21,$AC$3:$AC$21))</f>
        <v/>
      </c>
      <c r="H3" s="232"/>
      <c r="I3" s="233"/>
      <c r="J3" s="29"/>
      <c r="K3" s="231" t="str">
        <f>IF(J3="","",LOOKUP(J3,$AB$3:$AB$21,$AC$3:$AC$21))</f>
        <v/>
      </c>
      <c r="L3" s="232"/>
      <c r="M3" s="233"/>
      <c r="N3" s="105">
        <v>15</v>
      </c>
      <c r="O3" s="166" t="str">
        <f>IF(N3="","",LOOKUP(N3,$AB$3:$AB$21,$AC$3:$AC$21))</f>
        <v>Tray. Educ. de jóv. y adultos ***</v>
      </c>
      <c r="P3" s="171"/>
      <c r="Q3" s="172" t="str">
        <f>IF(P3="","",LOOKUP(P3,$AD$3:$AD$21,$AE$3:$AE$21))</f>
        <v/>
      </c>
      <c r="R3" s="29"/>
      <c r="S3" s="231" t="str">
        <f>IF(R3="","",LOOKUP(R3,$AB$3:$AB$21,$AC$3:$AC$21))</f>
        <v/>
      </c>
      <c r="T3" s="232"/>
      <c r="U3" s="232"/>
      <c r="V3" s="187"/>
      <c r="W3" s="188"/>
      <c r="X3" s="188"/>
      <c r="Y3" s="189"/>
      <c r="Z3" s="182"/>
      <c r="AA3" s="182"/>
      <c r="AB3" s="217">
        <v>1</v>
      </c>
      <c r="AC3" s="211" t="s">
        <v>214</v>
      </c>
      <c r="AD3" s="34" t="s">
        <v>28</v>
      </c>
      <c r="AE3" s="34" t="s">
        <v>28</v>
      </c>
      <c r="AF3" s="22"/>
    </row>
    <row r="4" spans="1:32" ht="15" customHeight="1">
      <c r="A4" s="53" t="s">
        <v>187</v>
      </c>
      <c r="B4" s="228" t="str">
        <f>IF(B3="","",LOOKUP(B3,$AB$3:$AB$21,$AD$3:$AD$21))</f>
        <v/>
      </c>
      <c r="C4" s="223"/>
      <c r="D4" s="223"/>
      <c r="E4" s="229"/>
      <c r="F4" s="228" t="str">
        <f>IF(F3="","",LOOKUP(F3,$AB$3:$AB$21,$AD$3:$AD$21))</f>
        <v/>
      </c>
      <c r="G4" s="223"/>
      <c r="H4" s="223"/>
      <c r="I4" s="229"/>
      <c r="J4" s="228" t="str">
        <f>IF(J3="","",LOOKUP(J3,$AB$3:$AB$21,$AD$3:$AD$21))</f>
        <v/>
      </c>
      <c r="K4" s="223"/>
      <c r="L4" s="223"/>
      <c r="M4" s="229"/>
      <c r="N4" s="260" t="str">
        <f>IF(N3="","",LOOKUP(N3,$AB$3:$AB$21,$AD$3:$AD$21))</f>
        <v>Vilan Ester</v>
      </c>
      <c r="O4" s="298"/>
      <c r="P4" s="176"/>
      <c r="Q4" s="177"/>
      <c r="R4" s="228" t="str">
        <f>IF(R3="","",LOOKUP(R3,$AB$3:$AB$21,$AD$3:$AD$21))</f>
        <v/>
      </c>
      <c r="S4" s="223"/>
      <c r="T4" s="223"/>
      <c r="U4" s="258"/>
      <c r="V4" s="190"/>
      <c r="W4" s="180"/>
      <c r="X4" s="180"/>
      <c r="Y4" s="191"/>
      <c r="Z4" s="182"/>
      <c r="AA4" s="182"/>
      <c r="AB4" s="217">
        <v>2</v>
      </c>
      <c r="AC4" s="212" t="s">
        <v>215</v>
      </c>
      <c r="AD4" s="34" t="s">
        <v>117</v>
      </c>
      <c r="AE4" s="34" t="s">
        <v>32</v>
      </c>
      <c r="AF4" s="22"/>
    </row>
    <row r="5" spans="1:32" ht="15" customHeight="1" thickBot="1">
      <c r="A5" s="53"/>
      <c r="B5" s="224" t="str">
        <f>IF(B3="","",IF(LOOKUP(B3,$AB$9:$AB$21,$AE$9:$AE$21)="","---",LOOKUP(B3,$AB$9:$AB$21,$AE$9:$AE$21)))</f>
        <v/>
      </c>
      <c r="C5" s="225"/>
      <c r="D5" s="225"/>
      <c r="E5" s="226"/>
      <c r="F5" s="224" t="str">
        <f>IF(F3="","",IF(LOOKUP(F3,$AB$9:$AB$21,$AE$9:$AE$21)="","---",LOOKUP(F3,$AB$9:$AB$21,$AE$9:$AE$21)))</f>
        <v/>
      </c>
      <c r="G5" s="225"/>
      <c r="H5" s="225"/>
      <c r="I5" s="226"/>
      <c r="J5" s="224" t="str">
        <f>IF(J3="","",IF(LOOKUP(J3,$AB$9:$AB$21,$AE$9:$AE$21)="","---",LOOKUP(J3,$AB$9:$AB$21,$AE$9:$AE$21)))</f>
        <v/>
      </c>
      <c r="K5" s="225"/>
      <c r="L5" s="225"/>
      <c r="M5" s="226"/>
      <c r="N5" s="240"/>
      <c r="O5" s="337"/>
      <c r="P5" s="283"/>
      <c r="Q5" s="341"/>
      <c r="R5" s="224" t="str">
        <f>IF(R3="","",IF(LOOKUP(R3,$AB$9:$AB$21,$AE$9:$AE$21)="","---",LOOKUP(R3,$AB$9:$AB$21,$AE$9:$AE$21)))</f>
        <v/>
      </c>
      <c r="S5" s="225"/>
      <c r="T5" s="225"/>
      <c r="U5" s="225"/>
      <c r="V5" s="192"/>
      <c r="W5" s="193"/>
      <c r="X5" s="193"/>
      <c r="Y5" s="194"/>
      <c r="Z5" s="182"/>
      <c r="AA5" s="182"/>
      <c r="AB5" s="217">
        <v>3</v>
      </c>
      <c r="AC5" s="212" t="s">
        <v>502</v>
      </c>
      <c r="AD5" s="99" t="s">
        <v>433</v>
      </c>
      <c r="AE5" s="99" t="s">
        <v>433</v>
      </c>
      <c r="AF5" s="22"/>
    </row>
    <row r="6" spans="1:32" ht="24.75" customHeight="1">
      <c r="A6" s="53">
        <v>1700</v>
      </c>
      <c r="B6" s="29">
        <v>5</v>
      </c>
      <c r="C6" s="231" t="str">
        <f>IF(B6="","",LOOKUP(B6,$AB$3:$AB$21,$AC$3:$AC$21))</f>
        <v>Biología Humana y Salud</v>
      </c>
      <c r="D6" s="232"/>
      <c r="E6" s="233"/>
      <c r="F6" s="29"/>
      <c r="G6" s="231" t="str">
        <f>IF(F6="","",LOOKUP(F6,$AB$3:$AB$21,$AC$3:$AC$21))</f>
        <v/>
      </c>
      <c r="H6" s="232"/>
      <c r="I6" s="233"/>
      <c r="J6" s="29">
        <v>6</v>
      </c>
      <c r="K6" s="231" t="str">
        <f>IF(J6="","",LOOKUP(J6,$AB$3:$AB$21,$AC$3:$AC$21))</f>
        <v>Biología de los Animales</v>
      </c>
      <c r="L6" s="232"/>
      <c r="M6" s="233"/>
      <c r="N6" s="105">
        <v>15</v>
      </c>
      <c r="O6" s="166" t="str">
        <f>IF(N6="","",LOOKUP(N6,$AB$3:$AB$21,$AC$3:$AC$21))</f>
        <v>Tray. Educ. de jóv. y adultos ***</v>
      </c>
      <c r="P6" s="171"/>
      <c r="Q6" s="172"/>
      <c r="R6" s="29"/>
      <c r="S6" s="231" t="str">
        <f>IF(R6="","",LOOKUP(R6,$AB$3:$AB$21,$AC$3:$AC$21))</f>
        <v/>
      </c>
      <c r="T6" s="232"/>
      <c r="U6" s="232"/>
      <c r="V6" s="187"/>
      <c r="W6" s="188"/>
      <c r="X6" s="188"/>
      <c r="Y6" s="189"/>
      <c r="Z6" s="182"/>
      <c r="AA6" s="182"/>
      <c r="AB6" s="217">
        <v>4</v>
      </c>
      <c r="AC6" s="212" t="s">
        <v>240</v>
      </c>
      <c r="AD6" s="34" t="s">
        <v>68</v>
      </c>
      <c r="AE6" s="34" t="s">
        <v>68</v>
      </c>
      <c r="AF6" s="22"/>
    </row>
    <row r="7" spans="1:32" ht="15" customHeight="1">
      <c r="A7" s="53" t="s">
        <v>191</v>
      </c>
      <c r="B7" s="228" t="str">
        <f>IF(B6="","",LOOKUP(B6,$AB$3:$AB$21,$AD$3:$AD$21))</f>
        <v>Martinez Sebastian</v>
      </c>
      <c r="C7" s="223"/>
      <c r="D7" s="223"/>
      <c r="E7" s="229"/>
      <c r="F7" s="228" t="str">
        <f>IF(F6="","",LOOKUP(F6,$AB$3:$AB$21,$AD$3:$AD$21))</f>
        <v/>
      </c>
      <c r="G7" s="223"/>
      <c r="H7" s="223"/>
      <c r="I7" s="229"/>
      <c r="J7" s="228" t="str">
        <f>IF(J6="","",LOOKUP(J6,$AB$3:$AB$21,$AD$3:$AD$21))</f>
        <v>Conde Alicia</v>
      </c>
      <c r="K7" s="223"/>
      <c r="L7" s="223"/>
      <c r="M7" s="229"/>
      <c r="N7" s="260" t="str">
        <f>IF(N6="","",LOOKUP(N6,$AB$3:$AB$21,$AD$3:$AD$21))</f>
        <v>Vilan Ester</v>
      </c>
      <c r="O7" s="298"/>
      <c r="P7" s="176" t="str">
        <f>IF(P6="","",LOOKUP(P6,$AD$3:$AD$21,$AF$3:$AF$21))</f>
        <v/>
      </c>
      <c r="Q7" s="177"/>
      <c r="R7" s="228" t="str">
        <f>IF(R6="","",LOOKUP(R6,$AB$3:$AB$21,$AD$3:$AD$21))</f>
        <v/>
      </c>
      <c r="S7" s="223"/>
      <c r="T7" s="223"/>
      <c r="U7" s="258"/>
      <c r="V7" s="195"/>
      <c r="W7" s="160"/>
      <c r="X7" s="160"/>
      <c r="Y7" s="196"/>
      <c r="Z7" s="182"/>
      <c r="AA7" s="182"/>
      <c r="AB7" s="217">
        <v>5</v>
      </c>
      <c r="AC7" s="212" t="s">
        <v>241</v>
      </c>
      <c r="AD7" s="34" t="s">
        <v>115</v>
      </c>
      <c r="AE7" s="34" t="s">
        <v>115</v>
      </c>
      <c r="AF7" s="22"/>
    </row>
    <row r="8" spans="1:32" ht="15" customHeight="1" thickBot="1">
      <c r="A8" s="53">
        <v>1800</v>
      </c>
      <c r="B8" s="224" t="str">
        <f>IF(B6="","",IF(LOOKUP(B6,$AB$3:$AB$21,$AE$3:$AE$21)="","---",LOOKUP(B6,$AB$3:$AB$21,$AE$3:$AE$21)))</f>
        <v>Martinez Sebastian</v>
      </c>
      <c r="C8" s="225"/>
      <c r="D8" s="225"/>
      <c r="E8" s="226"/>
      <c r="F8" s="224" t="str">
        <f>IF(F6="","",IF(LOOKUP(F6,$AB$9:$AB$21,$AE$9:$AE$21)="","---",LOOKUP(F6,$AB$9:$AB$21,$AE$9:$AE$21)))</f>
        <v/>
      </c>
      <c r="G8" s="225"/>
      <c r="H8" s="225"/>
      <c r="I8" s="226"/>
      <c r="J8" s="224" t="str">
        <f>IF(J6="","",IF(LOOKUP(J6,$AB$3:$AB$21,$AE$3:$AE$21)="","---",LOOKUP(J6,$AB$3:$AB$21,$AE$3:$AE$21)))</f>
        <v>Conde Alicia</v>
      </c>
      <c r="K8" s="225"/>
      <c r="L8" s="225"/>
      <c r="M8" s="226"/>
      <c r="N8" s="240"/>
      <c r="O8" s="337"/>
      <c r="P8" s="283" t="str">
        <f>IF(P6="","",IF(LOOKUP(P6,$AD$3:$AD$21,$AG$3:$AG$21)="","---",LOOKUP(P6,$AD$3:$AD$21,$AG$3:$AG$21)))</f>
        <v/>
      </c>
      <c r="Q8" s="284"/>
      <c r="R8" s="224" t="str">
        <f>IF(R6="","",IF(LOOKUP(R6,$AB$3:$AB$21,$AE$3:$AE$21)="","---",LOOKUP(R6,$AB$3:$AB$21,$AE$3:$AE$21)))</f>
        <v/>
      </c>
      <c r="S8" s="225"/>
      <c r="T8" s="225"/>
      <c r="U8" s="225"/>
      <c r="V8" s="192"/>
      <c r="W8" s="193"/>
      <c r="X8" s="193"/>
      <c r="Y8" s="194"/>
      <c r="Z8" s="182"/>
      <c r="AA8" s="182"/>
      <c r="AB8" s="217">
        <v>6</v>
      </c>
      <c r="AC8" s="212" t="s">
        <v>242</v>
      </c>
      <c r="AD8" s="34" t="s">
        <v>51</v>
      </c>
      <c r="AE8" s="34" t="s">
        <v>51</v>
      </c>
      <c r="AF8" s="22"/>
    </row>
    <row r="9" spans="1:32" ht="22.5" customHeight="1">
      <c r="A9" s="53">
        <v>1800</v>
      </c>
      <c r="B9" s="29">
        <v>5</v>
      </c>
      <c r="C9" s="231" t="str">
        <f>IF(B9="","",LOOKUP(B9,$AB$3:$AB$21,$AC$3:$AC$21))</f>
        <v>Biología Humana y Salud</v>
      </c>
      <c r="D9" s="232"/>
      <c r="E9" s="233"/>
      <c r="F9" s="29">
        <v>1</v>
      </c>
      <c r="G9" s="243" t="str">
        <f>IF(F9="","",LOOKUP(F9,$AB$3:$AB$21,$AC$3:$AC$21))</f>
        <v>Problemas Filo. de la Educ.</v>
      </c>
      <c r="H9" s="244"/>
      <c r="I9" s="245"/>
      <c r="J9" s="29">
        <v>6</v>
      </c>
      <c r="K9" s="231" t="str">
        <f>IF(J9="","",LOOKUP(J9,$AB$3:$AB$21,$AC$3:$AC$21))</f>
        <v>Biología de los Animales</v>
      </c>
      <c r="L9" s="232"/>
      <c r="M9" s="233"/>
      <c r="N9" s="105">
        <v>11</v>
      </c>
      <c r="O9" s="243" t="str">
        <f>IF(N9="","",LOOKUP(N9,$AB$3:$AB$21,$AC$3:$AC$21))</f>
        <v>Práct. Dte. III</v>
      </c>
      <c r="P9" s="244"/>
      <c r="Q9" s="245"/>
      <c r="R9" s="29">
        <v>4</v>
      </c>
      <c r="S9" s="231" t="str">
        <f>IF(R9="","",LOOKUP(R9,$AB$3:$AB$21,$AC$3:$AC$21))</f>
        <v>Biología de plantas y algas</v>
      </c>
      <c r="T9" s="232"/>
      <c r="U9" s="233"/>
      <c r="V9" s="179">
        <v>16</v>
      </c>
      <c r="W9" s="364" t="str">
        <f>IF(V9="","",LOOKUP(V9,$AB$3:$AB$21,$AC$3:$AC$21))</f>
        <v>UCO: Prod. Mat. Enseñanza</v>
      </c>
      <c r="X9" s="365"/>
      <c r="Y9" s="366"/>
      <c r="Z9" s="182"/>
      <c r="AA9" s="182"/>
      <c r="AB9" s="217">
        <v>7</v>
      </c>
      <c r="AC9" s="212" t="s">
        <v>243</v>
      </c>
      <c r="AD9" s="34" t="s">
        <v>51</v>
      </c>
      <c r="AE9" s="34" t="s">
        <v>51</v>
      </c>
      <c r="AF9" s="22"/>
    </row>
    <row r="10" spans="1:32" ht="15" customHeight="1">
      <c r="A10" s="54"/>
      <c r="B10" s="228" t="str">
        <f>IF(B9="","",LOOKUP(B9,$AB$3:$AB$21,$AD$3:$AD$21))</f>
        <v>Martinez Sebastian</v>
      </c>
      <c r="C10" s="223"/>
      <c r="D10" s="223"/>
      <c r="E10" s="229"/>
      <c r="F10" s="228" t="str">
        <f>IF(F9="","",LOOKUP(F9,$AB$3:$AB$21,$AD$3:$AD$21))</f>
        <v>Almeyra Cecilia</v>
      </c>
      <c r="G10" s="223"/>
      <c r="H10" s="223"/>
      <c r="I10" s="229"/>
      <c r="J10" s="228" t="str">
        <f>IF(J9="","",LOOKUP(J9,$AB$3:$AB$21,$AD$3:$AD$21))</f>
        <v>Conde Alicia</v>
      </c>
      <c r="K10" s="223"/>
      <c r="L10" s="223"/>
      <c r="M10" s="229"/>
      <c r="N10" s="260" t="str">
        <f>IF(N9="","",LOOKUP(N9,$AB$3:$AB$21,$AD$3:$AD$21))</f>
        <v>Rosso Rocío</v>
      </c>
      <c r="O10" s="261"/>
      <c r="P10" s="261"/>
      <c r="Q10" s="262"/>
      <c r="R10" s="228" t="str">
        <f>IF(R9="","",LOOKUP(R9,$AB$3:$AB$21,$AD$3:$AD$21))</f>
        <v>Citro Sebastian</v>
      </c>
      <c r="S10" s="223"/>
      <c r="T10" s="223"/>
      <c r="U10" s="229"/>
      <c r="V10" s="228" t="str">
        <f>IF(V9="","",LOOKUP(V9,$AB$3:$AB$21,$AD$3:$AD$21))</f>
        <v>Gonzalez Nuñez</v>
      </c>
      <c r="W10" s="223"/>
      <c r="X10" s="223"/>
      <c r="Y10" s="229"/>
      <c r="Z10" s="182"/>
      <c r="AA10" s="182"/>
      <c r="AB10" s="217">
        <v>8</v>
      </c>
      <c r="AC10" s="212" t="s">
        <v>244</v>
      </c>
      <c r="AD10" s="39" t="s">
        <v>27</v>
      </c>
      <c r="AE10" s="39" t="s">
        <v>27</v>
      </c>
      <c r="AF10" s="22"/>
    </row>
    <row r="11" spans="1:32" ht="15" customHeight="1" thickBot="1">
      <c r="A11" s="53">
        <v>1900</v>
      </c>
      <c r="B11" s="224" t="str">
        <f>IF(B9="","",IF(LOOKUP(B9,$AB$3:$AB$21,$AE$3:$AE$21)="","---",LOOKUP(B9,$AB$3:$AB$21,$AE$3:$AE$21)))</f>
        <v>Martinez Sebastian</v>
      </c>
      <c r="C11" s="225"/>
      <c r="D11" s="225"/>
      <c r="E11" s="226"/>
      <c r="F11" s="224" t="str">
        <f>IF(F9="","",IF(LOOKUP(F9,$AB$3:$AB$21,$AE$3:$AE$21)="","---",LOOKUP(F9,$AB$3:$AB$21,$AE$3:$AE$21)))</f>
        <v>Almeyra Cecilia</v>
      </c>
      <c r="G11" s="225"/>
      <c r="H11" s="225"/>
      <c r="I11" s="226"/>
      <c r="J11" s="224" t="str">
        <f>IF(J9="","",IF(LOOKUP(J9,$AB$3:$AB$21,$AE$3:$AE$21)="","---",LOOKUP(J9,$AB$3:$AB$21,$AE$3:$AE$21)))</f>
        <v>Conde Alicia</v>
      </c>
      <c r="K11" s="225"/>
      <c r="L11" s="225"/>
      <c r="M11" s="226"/>
      <c r="N11" s="240" t="str">
        <f>IF(N9="","",IF(LOOKUP(N9,$AB$3:$AB$21,$AE$3:$AE$21)="","---",LOOKUP(N9,$AB$3:$AB$21,$AE$3:$AE$21)))</f>
        <v>a cubrir</v>
      </c>
      <c r="O11" s="241"/>
      <c r="P11" s="241"/>
      <c r="Q11" s="242"/>
      <c r="R11" s="224" t="str">
        <f>IF(R9="","",IF(LOOKUP(R9,$AB$3:$AB$21,$AE$3:$AE$21)="","---",LOOKUP(R9,$AB$3:$AB$21,$AE$3:$AE$21)))</f>
        <v>Citro Sebastian</v>
      </c>
      <c r="S11" s="225"/>
      <c r="T11" s="225"/>
      <c r="U11" s="226"/>
      <c r="V11" s="224" t="str">
        <f>IF(V9="","",IF(LOOKUP(V9,$AB$3:$AB$21,$AE$3:$AE$21)="","---",LOOKUP(V9,$AB$3:$AB$21,$AE$3:$AE$21)))</f>
        <v>Tripoli Luis</v>
      </c>
      <c r="W11" s="225"/>
      <c r="X11" s="225"/>
      <c r="Y11" s="226"/>
      <c r="Z11" s="182"/>
      <c r="AA11" s="182"/>
      <c r="AB11" s="217">
        <v>9</v>
      </c>
      <c r="AC11" s="212" t="s">
        <v>245</v>
      </c>
      <c r="AD11" s="34" t="s">
        <v>149</v>
      </c>
      <c r="AE11" s="34" t="s">
        <v>149</v>
      </c>
      <c r="AF11" s="22"/>
    </row>
    <row r="12" spans="1:32" ht="26.25" customHeight="1">
      <c r="A12" s="53">
        <v>1900</v>
      </c>
      <c r="B12" s="29">
        <v>5</v>
      </c>
      <c r="C12" s="231" t="str">
        <f>IF(B12="","",LOOKUP(B12,$AB$3:$AB$21,$AC$3:$AC$21))</f>
        <v>Biología Humana y Salud</v>
      </c>
      <c r="D12" s="232"/>
      <c r="E12" s="233"/>
      <c r="F12" s="29">
        <v>1</v>
      </c>
      <c r="G12" s="243" t="str">
        <f>IF(F12="","",LOOKUP(F12,$AB$3:$AB$21,$AC$3:$AC$21))</f>
        <v>Problemas Filo. de la Educ.</v>
      </c>
      <c r="H12" s="244"/>
      <c r="I12" s="245"/>
      <c r="J12" s="29">
        <v>6</v>
      </c>
      <c r="K12" s="231" t="str">
        <f>IF(J12="","",LOOKUP(J12,$AB$3:$AB$21,$AC$3:$AC$21))</f>
        <v>Biología de los Animales</v>
      </c>
      <c r="L12" s="232"/>
      <c r="M12" s="233"/>
      <c r="N12" s="105">
        <v>11</v>
      </c>
      <c r="O12" s="243" t="str">
        <f>IF(N12="","",LOOKUP(N12,$AB$3:$AB$21,$AC$3:$AC$21))</f>
        <v>Práct. Dte. III</v>
      </c>
      <c r="P12" s="244"/>
      <c r="Q12" s="245"/>
      <c r="R12" s="29">
        <v>4</v>
      </c>
      <c r="S12" s="231" t="str">
        <f>IF(R12="","",LOOKUP(R12,$AB$3:$AB$21,$AC$3:$AC$21))</f>
        <v>Biología de plantas y algas</v>
      </c>
      <c r="T12" s="232"/>
      <c r="U12" s="233"/>
      <c r="V12" s="31">
        <v>16</v>
      </c>
      <c r="W12" s="231" t="str">
        <f>IF(V12="","",LOOKUP(V12,$AB$3:$AB$21,$AC$3:$AC$21))</f>
        <v>UCO: Prod. Mat. Enseñanza</v>
      </c>
      <c r="X12" s="232"/>
      <c r="Y12" s="233"/>
      <c r="Z12" s="182"/>
      <c r="AA12" s="182"/>
      <c r="AB12" s="217">
        <v>10</v>
      </c>
      <c r="AC12" s="212" t="s">
        <v>506</v>
      </c>
      <c r="AD12" s="99" t="s">
        <v>436</v>
      </c>
      <c r="AE12" s="99" t="s">
        <v>436</v>
      </c>
      <c r="AF12" s="22"/>
    </row>
    <row r="13" spans="1:32" ht="15" customHeight="1">
      <c r="A13" s="53"/>
      <c r="B13" s="228" t="str">
        <f>IF(B12="","",LOOKUP(B12,$AB$3:$AB$21,$AD$3:$AD$21))</f>
        <v>Martinez Sebastian</v>
      </c>
      <c r="C13" s="223"/>
      <c r="D13" s="223"/>
      <c r="E13" s="229"/>
      <c r="F13" s="228" t="str">
        <f>IF(F12="","",LOOKUP(F12,$AB$3:$AB$21,$AD$3:$AD$21))</f>
        <v>Almeyra Cecilia</v>
      </c>
      <c r="G13" s="223"/>
      <c r="H13" s="223"/>
      <c r="I13" s="229"/>
      <c r="J13" s="228" t="str">
        <f>IF(J12="","",LOOKUP(J12,$AB$3:$AB$21,$AD$3:$AD$21))</f>
        <v>Conde Alicia</v>
      </c>
      <c r="K13" s="223"/>
      <c r="L13" s="223"/>
      <c r="M13" s="229"/>
      <c r="N13" s="228" t="str">
        <f>IF(N12="","",LOOKUP(N12,$AB$3:$AB$21,$AD$3:$AD$21))</f>
        <v>Rosso Rocío</v>
      </c>
      <c r="O13" s="223"/>
      <c r="P13" s="223"/>
      <c r="Q13" s="229"/>
      <c r="R13" s="228" t="str">
        <f>IF(R12="","",LOOKUP(R12,$AB$3:$AB$21,$AD$3:$AD$21))</f>
        <v>Citro Sebastian</v>
      </c>
      <c r="S13" s="223"/>
      <c r="T13" s="223"/>
      <c r="U13" s="229"/>
      <c r="V13" s="228" t="str">
        <f>IF(V12="","",LOOKUP(V12,$AB$3:$AB$21,$AD$3:$AD$21))</f>
        <v>Gonzalez Nuñez</v>
      </c>
      <c r="W13" s="223"/>
      <c r="X13" s="223"/>
      <c r="Y13" s="229"/>
      <c r="Z13" s="182"/>
      <c r="AA13" s="182"/>
      <c r="AB13" s="217">
        <v>11</v>
      </c>
      <c r="AC13" s="212" t="s">
        <v>470</v>
      </c>
      <c r="AD13" s="99" t="s">
        <v>433</v>
      </c>
      <c r="AE13" s="99" t="s">
        <v>432</v>
      </c>
      <c r="AF13" s="22"/>
    </row>
    <row r="14" spans="1:32" ht="15" customHeight="1" thickBot="1">
      <c r="A14" s="53">
        <v>2000</v>
      </c>
      <c r="B14" s="224" t="str">
        <f>IF(B12="","",IF(LOOKUP(B12,$AB$3:$AB$21,$AE$3:$AE$21)="","---",LOOKUP(B12,$AB$3:$AB$21,$AE$3:$AE$21)))</f>
        <v>Martinez Sebastian</v>
      </c>
      <c r="C14" s="225"/>
      <c r="D14" s="225"/>
      <c r="E14" s="226"/>
      <c r="F14" s="224" t="str">
        <f>IF(F12="","",IF(LOOKUP(F12,$AB$3:$AB$21,$AE$3:$AE$21)="","---",LOOKUP(F12,$AB$3:$AB$21,$AE$3:$AE$21)))</f>
        <v>Almeyra Cecilia</v>
      </c>
      <c r="G14" s="225"/>
      <c r="H14" s="258"/>
      <c r="I14" s="229"/>
      <c r="J14" s="224" t="str">
        <f>IF(J12="","",IF(LOOKUP(J12,$AB$3:$AB$21,$AE$3:$AE$21)="","---",LOOKUP(J12,$AB$3:$AB$21,$AE$3:$AE$21)))</f>
        <v>Conde Alicia</v>
      </c>
      <c r="K14" s="225"/>
      <c r="L14" s="225"/>
      <c r="M14" s="226"/>
      <c r="N14" s="224" t="str">
        <f>IF(N12="","",IF(LOOKUP(N12,$AB$3:$AB$21,$AE$3:$AE$21)="","---",LOOKUP(N12,$AB$3:$AB$21,$AE$3:$AE$21)))</f>
        <v>a cubrir</v>
      </c>
      <c r="O14" s="225"/>
      <c r="P14" s="225"/>
      <c r="Q14" s="226"/>
      <c r="R14" s="228" t="str">
        <f>IF(R12="","",IF(LOOKUP(R12,$AB$3:$AB$21,$AE$3:$AE$21)="","---",LOOKUP(R12,$AB$3:$AB$21,$AE$3:$AE$21)))</f>
        <v>Citro Sebastian</v>
      </c>
      <c r="S14" s="258"/>
      <c r="T14" s="225"/>
      <c r="U14" s="226"/>
      <c r="V14" s="228" t="str">
        <f>IF(V12="","",IF(LOOKUP(V12,$AB$3:$AB$21,$AE$3:$AE$21)="","---",LOOKUP(V12,$AB$3:$AB$21,$AE$3:$AE$21)))</f>
        <v>Tripoli Luis</v>
      </c>
      <c r="W14" s="258"/>
      <c r="X14" s="258"/>
      <c r="Y14" s="229"/>
      <c r="Z14" s="182"/>
      <c r="AA14" s="182"/>
      <c r="AB14" s="217">
        <v>12</v>
      </c>
      <c r="AC14" s="212" t="s">
        <v>507</v>
      </c>
      <c r="AD14" s="99" t="s">
        <v>435</v>
      </c>
      <c r="AE14" s="99" t="s">
        <v>435</v>
      </c>
      <c r="AF14" s="22"/>
    </row>
    <row r="15" spans="1:32" ht="34.5" customHeight="1">
      <c r="A15" s="53">
        <v>2010</v>
      </c>
      <c r="B15" s="29">
        <v>9</v>
      </c>
      <c r="C15" s="231" t="str">
        <f>IF(B15="","",LOOKUP(B15,$AB$3:$AB$21,$AC$3:$AC$21))</f>
        <v>Química Biológica y Lab.</v>
      </c>
      <c r="D15" s="232"/>
      <c r="E15" s="233"/>
      <c r="F15" s="105">
        <v>2</v>
      </c>
      <c r="G15" s="243" t="str">
        <f>IF(F15="","",LOOKUP(F15,$AB$3:$AB$21,$AC$3:$AC$21))</f>
        <v>Política Educativa argentina</v>
      </c>
      <c r="H15" s="244"/>
      <c r="I15" s="245"/>
      <c r="J15" s="121">
        <v>7</v>
      </c>
      <c r="K15" s="231" t="str">
        <f>IF(J15="","",LOOKUP(J15,$AB$3:$AB$21,$AC$3:$AC$21))</f>
        <v>Didactica de la biologia</v>
      </c>
      <c r="L15" s="232"/>
      <c r="M15" s="233"/>
      <c r="N15" s="136">
        <v>12</v>
      </c>
      <c r="O15" s="162" t="str">
        <f>IF(N15="","",LOOKUP(N15,$AB$3:$AB$15,$AC$3:$AC$15))</f>
        <v>UCO 2: Investigación Educ.</v>
      </c>
      <c r="P15" s="140">
        <v>10</v>
      </c>
      <c r="Q15" s="141" t="str">
        <f>IF(P15="","",LOOKUP(P15,$AB$3:$AB$15,$AC$3:$AC$15))</f>
        <v>UCO 1: Experiencias culturales</v>
      </c>
      <c r="R15" s="125">
        <v>14</v>
      </c>
      <c r="S15" s="126" t="s">
        <v>246</v>
      </c>
      <c r="T15" s="124">
        <v>3</v>
      </c>
      <c r="U15" s="123" t="str">
        <f>IF(T15="","",LOOKUP(T15,$AB$3:$AB$15,$AC$3:$AC$15))</f>
        <v xml:space="preserve">Biología Celular </v>
      </c>
      <c r="V15" s="122"/>
      <c r="W15" s="124"/>
      <c r="X15" s="124"/>
      <c r="Y15" s="123"/>
      <c r="Z15" s="208"/>
      <c r="AA15" s="208"/>
      <c r="AB15" s="217">
        <v>13</v>
      </c>
      <c r="AC15" s="218" t="s">
        <v>508</v>
      </c>
      <c r="AD15" s="221" t="s">
        <v>509</v>
      </c>
      <c r="AE15" s="221" t="s">
        <v>509</v>
      </c>
      <c r="AF15" s="22"/>
    </row>
    <row r="16" spans="1:32" ht="15" customHeight="1">
      <c r="A16" s="54"/>
      <c r="B16" s="228" t="str">
        <f>IF(B15="","",LOOKUP(B15,$AB$3:$AB$21,$AD$3:$AD$21))</f>
        <v>Schiaffino Gabriela</v>
      </c>
      <c r="C16" s="223"/>
      <c r="D16" s="223"/>
      <c r="E16" s="229"/>
      <c r="F16" s="260" t="str">
        <f>IF(F15="","",LOOKUP(F15,$AB$3:$AB$21,$AD$3:$AD$21))</f>
        <v>Ponce Rosana</v>
      </c>
      <c r="G16" s="261"/>
      <c r="H16" s="261"/>
      <c r="I16" s="262"/>
      <c r="J16" s="255" t="str">
        <f>IF(J15="","",LOOKUP(J15,$AB$3:$AB$21,$AD$3:$AD$21))</f>
        <v>Conde Alicia</v>
      </c>
      <c r="K16" s="223"/>
      <c r="L16" s="223"/>
      <c r="M16" s="229"/>
      <c r="N16" s="350" t="str">
        <f>IF(N15="","",LOOKUP(N15,$AB$3:$AB$15,$AD$3:$AD$15))</f>
        <v>Marin Barrera Constanza</v>
      </c>
      <c r="O16" s="351"/>
      <c r="P16" s="353" t="str">
        <f>IF(P15="","",LOOKUP(P15,$AB$3:$AB$15,$AD$3:$AD$15))</f>
        <v>Vizzocero Matías</v>
      </c>
      <c r="Q16" s="351"/>
      <c r="R16" s="346" t="s">
        <v>68</v>
      </c>
      <c r="S16" s="347"/>
      <c r="T16" s="342" t="str">
        <f>IF(T15="","",LOOKUP(T15,$AB$3:$AB$15,$AD$3:$AD$15))</f>
        <v>Rosso Rocío</v>
      </c>
      <c r="U16" s="343"/>
      <c r="V16" s="358" t="str">
        <f>IF(V15="","",LOOKUP(V15,$AB$3:$AB$15,$AD$3:$AD$15))</f>
        <v/>
      </c>
      <c r="W16" s="359"/>
      <c r="X16" s="359"/>
      <c r="Y16" s="360"/>
      <c r="Z16" s="209"/>
      <c r="AA16" s="209"/>
      <c r="AB16" s="217">
        <v>14</v>
      </c>
      <c r="AC16" s="212" t="s">
        <v>444</v>
      </c>
      <c r="AD16" s="34" t="s">
        <v>68</v>
      </c>
      <c r="AE16" s="34" t="s">
        <v>247</v>
      </c>
      <c r="AF16" s="22"/>
    </row>
    <row r="17" spans="1:32" ht="22.5" customHeight="1" thickBot="1">
      <c r="A17" s="53">
        <v>2110</v>
      </c>
      <c r="B17" s="224" t="str">
        <f>IF(B15="","",IF(LOOKUP(B15,$AB$3:$AB$21,$AE$3:$AE$21)="","---",LOOKUP(B15,$AB$3:$AB$21,$AE$3:$AE$21)))</f>
        <v>Schiaffino Gabriela</v>
      </c>
      <c r="C17" s="225"/>
      <c r="D17" s="225"/>
      <c r="E17" s="226"/>
      <c r="F17" s="240" t="str">
        <f>IF(F15="","",IF(LOOKUP(F15,$AB$3:$AB$21,$AE$3:$AE$21)="","---",LOOKUP(F15,$AB$3:$AB$21,$AE$3:$AE$21)))</f>
        <v>Bruno Marianela</v>
      </c>
      <c r="G17" s="241"/>
      <c r="H17" s="241"/>
      <c r="I17" s="242"/>
      <c r="J17" s="257" t="str">
        <f>IF(J15="","",IF(LOOKUP(J15,$AB$3:$AB$21,$AE$3:$AE$21)="","---",LOOKUP(J15,$AB$3:$AB$21,$AE$3:$AE$21)))</f>
        <v>Conde Alicia</v>
      </c>
      <c r="K17" s="225"/>
      <c r="L17" s="225"/>
      <c r="M17" s="226"/>
      <c r="N17" s="313"/>
      <c r="O17" s="352"/>
      <c r="P17" s="354"/>
      <c r="Q17" s="355"/>
      <c r="R17" s="348"/>
      <c r="S17" s="349"/>
      <c r="T17" s="344"/>
      <c r="U17" s="345"/>
      <c r="V17" s="361"/>
      <c r="W17" s="362"/>
      <c r="X17" s="362"/>
      <c r="Y17" s="363"/>
      <c r="Z17" s="209"/>
      <c r="AA17" s="209"/>
      <c r="AB17" s="217">
        <v>15</v>
      </c>
      <c r="AC17" s="213" t="s">
        <v>420</v>
      </c>
      <c r="AD17" s="102" t="s">
        <v>150</v>
      </c>
      <c r="AE17" s="47" t="s">
        <v>150</v>
      </c>
      <c r="AF17" s="22"/>
    </row>
    <row r="18" spans="1:32" ht="21.75" customHeight="1">
      <c r="A18" s="53">
        <v>2110</v>
      </c>
      <c r="B18" s="29">
        <v>9</v>
      </c>
      <c r="C18" s="231" t="str">
        <f>IF(B18="","",LOOKUP(B18,$AB$3:$AB$21,$AC$3:$AC$21))</f>
        <v>Química Biológica y Lab.</v>
      </c>
      <c r="D18" s="232"/>
      <c r="E18" s="233"/>
      <c r="F18" s="105">
        <v>2</v>
      </c>
      <c r="G18" s="243" t="str">
        <f>IF(F18="","",LOOKUP(F18,$AB$3:$AB$21,$AC$3:$AC$21))</f>
        <v>Política Educativa argentina</v>
      </c>
      <c r="H18" s="244"/>
      <c r="I18" s="245"/>
      <c r="J18" s="29">
        <v>7</v>
      </c>
      <c r="K18" s="231" t="str">
        <f>IF(J18="","",LOOKUP(J18,$AB$3:$AB$21,$AC$3:$AC$21))</f>
        <v>Didactica de la biologia</v>
      </c>
      <c r="L18" s="232"/>
      <c r="M18" s="233"/>
      <c r="N18" s="136">
        <v>12</v>
      </c>
      <c r="O18" s="162" t="str">
        <f>IF(N18="","",LOOKUP(N18,$AB$3:$AB$15,$AC$3:$AC$15))</f>
        <v>UCO 2: Investigación Educ.</v>
      </c>
      <c r="P18" s="140">
        <v>10</v>
      </c>
      <c r="Q18" s="141" t="str">
        <f>IF(P18="","",LOOKUP(P18,$AB$3:$AB$15,$AC$3:$AC$15))</f>
        <v>UCO 1: Experiencias culturales</v>
      </c>
      <c r="R18" s="122">
        <v>14</v>
      </c>
      <c r="S18" s="126" t="s">
        <v>246</v>
      </c>
      <c r="T18" s="124">
        <v>3</v>
      </c>
      <c r="U18" s="123" t="str">
        <f>IF(T18="","",LOOKUP(T18,$AB$3:$AB$15,$AC$3:$AC$15))</f>
        <v xml:space="preserve">Biología Celular </v>
      </c>
      <c r="V18" s="198"/>
      <c r="W18" s="199"/>
      <c r="X18" s="199"/>
      <c r="Y18" s="200"/>
      <c r="Z18" s="208"/>
      <c r="AA18" s="208"/>
      <c r="AB18" s="217">
        <v>16</v>
      </c>
      <c r="AC18" s="211" t="s">
        <v>471</v>
      </c>
      <c r="AD18" s="99" t="s">
        <v>443</v>
      </c>
      <c r="AE18" s="47" t="s">
        <v>144</v>
      </c>
      <c r="AF18" s="22"/>
    </row>
    <row r="19" spans="1:32" ht="15" customHeight="1">
      <c r="A19" s="54"/>
      <c r="B19" s="228" t="str">
        <f>IF(B18="","",LOOKUP(B18,$AB$3:$AB$21,$AD$3:$AD$21))</f>
        <v>Schiaffino Gabriela</v>
      </c>
      <c r="C19" s="223"/>
      <c r="D19" s="223"/>
      <c r="E19" s="229"/>
      <c r="F19" s="260" t="str">
        <f>IF(F18="","",LOOKUP(F18,$AB$3:$AB$21,$AD$3:$AD$21))</f>
        <v>Ponce Rosana</v>
      </c>
      <c r="G19" s="261"/>
      <c r="H19" s="261"/>
      <c r="I19" s="262"/>
      <c r="J19" s="228" t="str">
        <f>IF(J18="","",LOOKUP(J18,$AB$3:$AB$21,$AD$3:$AD$21))</f>
        <v>Conde Alicia</v>
      </c>
      <c r="K19" s="223"/>
      <c r="L19" s="223"/>
      <c r="M19" s="229"/>
      <c r="N19" s="350" t="str">
        <f>IF(N18="","",LOOKUP(N18,$AB$3:$AB$15,$AD$3:$AD$15))</f>
        <v>Marin Barrera Constanza</v>
      </c>
      <c r="O19" s="351"/>
      <c r="P19" s="353" t="str">
        <f>IF(P18="","",LOOKUP(P18,$AB$3:$AB$15,$AD$3:$AD$15))</f>
        <v>Vizzocero Matías</v>
      </c>
      <c r="Q19" s="356"/>
      <c r="R19" s="346" t="s">
        <v>68</v>
      </c>
      <c r="S19" s="347"/>
      <c r="T19" s="342" t="str">
        <f>IF(T18="","",LOOKUP(T18,$AB$3:$AB$15,$AD$3:$AD$15))</f>
        <v>Rosso Rocío</v>
      </c>
      <c r="U19" s="343"/>
      <c r="V19" s="201"/>
      <c r="W19" s="197"/>
      <c r="X19" s="197"/>
      <c r="Y19" s="202"/>
      <c r="Z19" s="209"/>
      <c r="AA19" s="209"/>
      <c r="AB19" s="217"/>
      <c r="AC19" s="214"/>
      <c r="AD19" s="47"/>
      <c r="AE19" s="47"/>
      <c r="AF19" s="22"/>
    </row>
    <row r="20" spans="1:32" ht="15" customHeight="1" thickBot="1">
      <c r="A20" s="53">
        <v>2210</v>
      </c>
      <c r="B20" s="224" t="str">
        <f>IF(B18="","",IF(LOOKUP(B18,$AB$3:$AB$21,$AE$3:$AE$21)="","---",LOOKUP(B18,$AB$3:$AB$21,$AE$3:$AE$21)))</f>
        <v>Schiaffino Gabriela</v>
      </c>
      <c r="C20" s="225"/>
      <c r="D20" s="225"/>
      <c r="E20" s="226"/>
      <c r="F20" s="240" t="str">
        <f>IF(F18="","",IF(LOOKUP(F18,$AB$3:$AB$21,$AE$3:$AE$21)="","---",LOOKUP(F18,$AB$3:$AB$21,$AE$3:$AE$21)))</f>
        <v>Bruno Marianela</v>
      </c>
      <c r="G20" s="241"/>
      <c r="H20" s="241"/>
      <c r="I20" s="242"/>
      <c r="J20" s="224" t="str">
        <f>IF(J18="","",IF(LOOKUP(J18,$AB$3:$AB$21,$AE$3:$AE$21)="","---",LOOKUP(J18,$AB$3:$AB$21,$AE$3:$AE$21)))</f>
        <v>Conde Alicia</v>
      </c>
      <c r="K20" s="225"/>
      <c r="L20" s="225"/>
      <c r="M20" s="226"/>
      <c r="N20" s="313"/>
      <c r="O20" s="352"/>
      <c r="P20" s="354"/>
      <c r="Q20" s="357"/>
      <c r="R20" s="348"/>
      <c r="S20" s="349"/>
      <c r="T20" s="344"/>
      <c r="U20" s="345"/>
      <c r="V20" s="203"/>
      <c r="W20" s="204"/>
      <c r="X20" s="204"/>
      <c r="Y20" s="205"/>
      <c r="Z20" s="209"/>
      <c r="AA20" s="209"/>
      <c r="AB20" s="217"/>
      <c r="AC20" s="214"/>
      <c r="AD20" s="47"/>
      <c r="AE20" s="47"/>
      <c r="AF20" s="22"/>
    </row>
    <row r="21" spans="1:32" ht="15" customHeight="1">
      <c r="B21" s="48"/>
      <c r="C21" s="48"/>
      <c r="D21" s="48"/>
      <c r="E21" s="49"/>
      <c r="F21" s="49"/>
      <c r="G21" s="49"/>
      <c r="H21" s="49"/>
      <c r="I21" s="49"/>
      <c r="J21" s="49"/>
      <c r="K21" s="49"/>
      <c r="L21" s="49"/>
      <c r="M21" s="49"/>
      <c r="N21" s="49"/>
      <c r="O21" s="49"/>
      <c r="P21" s="49"/>
      <c r="Q21" s="50"/>
      <c r="R21" s="50"/>
      <c r="S21" s="50"/>
      <c r="T21" s="50"/>
      <c r="U21" s="50"/>
      <c r="V21" s="50"/>
      <c r="W21" s="50"/>
      <c r="X21" s="50"/>
      <c r="Y21" s="50"/>
      <c r="Z21" s="210"/>
      <c r="AA21" s="210"/>
      <c r="AB21" s="216"/>
      <c r="AC21" s="46"/>
      <c r="AD21" s="47"/>
      <c r="AE21" s="47"/>
      <c r="AF21" s="22"/>
    </row>
    <row r="22" spans="1:32" ht="12.75" customHeight="1"/>
    <row r="23" spans="1:32" ht="12.75" customHeight="1"/>
    <row r="24" spans="1:32" ht="12.75" customHeight="1"/>
    <row r="25" spans="1:32" ht="12.75" customHeight="1">
      <c r="M25" s="163"/>
      <c r="N25" s="163"/>
      <c r="O25" s="163"/>
      <c r="P25" s="163"/>
      <c r="Q25" s="163"/>
    </row>
    <row r="26" spans="1:32" ht="12.75" customHeight="1">
      <c r="M26" s="163"/>
      <c r="N26" s="164"/>
      <c r="O26" s="164"/>
      <c r="P26" s="164"/>
      <c r="Q26" s="164"/>
    </row>
    <row r="27" spans="1:32" ht="12.75" customHeight="1"/>
    <row r="28" spans="1:32" ht="12.75" customHeight="1"/>
    <row r="29" spans="1:32" ht="12.75" customHeight="1"/>
    <row r="30" spans="1:32" ht="12.75" customHeight="1"/>
    <row r="31" spans="1:32" ht="12.75" customHeight="1"/>
    <row r="32" spans="1: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row r="180" ht="12.75"/>
    <row r="181" ht="12.75"/>
    <row r="182" ht="12.75"/>
    <row r="183" ht="12.75"/>
    <row r="184" ht="12.75"/>
    <row r="185" ht="12.75"/>
    <row r="186" ht="12.75"/>
    <row r="187" ht="12.75"/>
    <row r="188" ht="12.75"/>
    <row r="189" ht="12.75"/>
    <row r="190" ht="12.75"/>
    <row r="191" ht="12.75"/>
    <row r="192" ht="12.75"/>
    <row r="193" ht="12.75"/>
    <row r="194" ht="12.75"/>
    <row r="195" ht="12.75"/>
    <row r="196" ht="12.75"/>
    <row r="197" ht="12.75"/>
    <row r="198" ht="12.75"/>
    <row r="199" ht="12.75"/>
    <row r="200" ht="12.75"/>
    <row r="201" ht="12.75"/>
    <row r="202" ht="12.75"/>
    <row r="203" ht="12.75"/>
    <row r="204" ht="12.75"/>
    <row r="205" ht="12.75"/>
    <row r="206" ht="12.75"/>
    <row r="207" ht="12.75"/>
    <row r="208" ht="12.75"/>
    <row r="209" ht="12.75"/>
    <row r="210" ht="12.75"/>
    <row r="211" ht="12.75"/>
    <row r="212" ht="12.75"/>
    <row r="213" ht="12.75"/>
    <row r="214" ht="12.75"/>
    <row r="215" ht="12.75"/>
    <row r="216" ht="12.75"/>
    <row r="217" ht="12.75"/>
    <row r="218" ht="12.75"/>
    <row r="219" ht="12.75"/>
    <row r="220" ht="12.75"/>
    <row r="221" ht="12.75"/>
    <row r="222" ht="12.75"/>
    <row r="223" ht="12.75"/>
    <row r="224" ht="12.75"/>
    <row r="225" ht="12.75"/>
    <row r="226" ht="12.75"/>
    <row r="227" ht="12.75"/>
    <row r="228" ht="12.75"/>
    <row r="229" ht="12.75"/>
    <row r="230" ht="12.75"/>
    <row r="231" ht="12.75"/>
    <row r="232" ht="12.75"/>
    <row r="233" ht="12.75"/>
    <row r="234" ht="12.75"/>
    <row r="235" ht="12.75"/>
    <row r="236" ht="12.75"/>
    <row r="237" ht="12.75"/>
    <row r="238" ht="12.75"/>
    <row r="239" ht="12.75"/>
    <row r="240" ht="12.75"/>
    <row r="241" ht="12.75"/>
    <row r="242" ht="12.75"/>
    <row r="243" ht="12.75"/>
    <row r="244" ht="12.75"/>
    <row r="245" ht="12.75"/>
    <row r="246" ht="12.75"/>
    <row r="247" ht="12.75"/>
    <row r="248" ht="12.75"/>
    <row r="249" ht="12.75"/>
    <row r="250" ht="12.75"/>
    <row r="251" ht="12.75"/>
    <row r="252" ht="12.75"/>
    <row r="253" ht="12.75"/>
    <row r="254" ht="12.75"/>
    <row r="255" ht="12.75"/>
    <row r="256" ht="12.75"/>
    <row r="257" ht="12.75"/>
    <row r="258" ht="12.75"/>
    <row r="259" ht="12.75"/>
    <row r="260" ht="12.75"/>
    <row r="261" ht="12.75"/>
    <row r="262" ht="12.75"/>
    <row r="263" ht="12.75"/>
    <row r="264" ht="12.75"/>
    <row r="265" ht="12.75"/>
    <row r="266" ht="12.75"/>
    <row r="267" ht="12.75"/>
    <row r="268" ht="12.75"/>
    <row r="269" ht="12.75"/>
    <row r="270" ht="12.75"/>
    <row r="271" ht="12.75"/>
    <row r="272" ht="12.75"/>
    <row r="273" ht="12.75"/>
    <row r="274" ht="12.75"/>
    <row r="275" ht="12.75"/>
    <row r="276" ht="12.75"/>
    <row r="277" ht="12.75"/>
    <row r="278" ht="12.75"/>
    <row r="279" ht="12.75"/>
    <row r="280" ht="12.75"/>
    <row r="281" ht="12.75"/>
    <row r="282" ht="12.75"/>
    <row r="283" ht="12.75"/>
    <row r="284" ht="12.75"/>
    <row r="285" ht="12.75"/>
    <row r="286" ht="12.75"/>
    <row r="287" ht="12.75"/>
    <row r="288" ht="12.75"/>
    <row r="289" ht="12.75"/>
    <row r="290" ht="12.75"/>
    <row r="291" ht="12.75"/>
    <row r="292" ht="12.75"/>
    <row r="293" ht="12.75"/>
    <row r="294" ht="12.75"/>
    <row r="295" ht="12.75"/>
    <row r="296" ht="12.75"/>
    <row r="297" ht="12.75"/>
    <row r="298" ht="12.75"/>
    <row r="299" ht="12.75"/>
    <row r="300" ht="12.75"/>
    <row r="301" ht="12.75"/>
    <row r="302" ht="12.75"/>
    <row r="303" ht="12.75"/>
    <row r="304" ht="12.75"/>
    <row r="305" ht="12.75"/>
    <row r="306" ht="12.75"/>
    <row r="307" ht="12.75"/>
    <row r="308" ht="12.75"/>
    <row r="309" ht="12.75"/>
    <row r="310" ht="12.75"/>
    <row r="311" ht="12.75"/>
    <row r="312" ht="12.75"/>
    <row r="313" ht="12.75"/>
    <row r="314" ht="12.75"/>
    <row r="315" ht="12.75"/>
    <row r="316" ht="12.75"/>
    <row r="317" ht="12.75"/>
    <row r="318" ht="12.75"/>
    <row r="319" ht="12.75"/>
    <row r="320" ht="12.75"/>
    <row r="321" ht="12.75"/>
    <row r="322" ht="12.75"/>
    <row r="323" ht="12.75"/>
    <row r="324" ht="12.75"/>
    <row r="325" ht="12.75"/>
    <row r="326" ht="12.75"/>
    <row r="327" ht="12.75"/>
    <row r="328" ht="12.75"/>
    <row r="329" ht="12.75"/>
    <row r="330" ht="12.75"/>
    <row r="331" ht="12.75"/>
    <row r="332" ht="12.75"/>
    <row r="333" ht="12.75"/>
    <row r="334" ht="12.75"/>
    <row r="335" ht="12.75"/>
    <row r="336" ht="12.75"/>
    <row r="337" ht="12.75"/>
    <row r="338" ht="12.75"/>
    <row r="339" ht="12.75"/>
    <row r="340" ht="12.75"/>
    <row r="341" ht="12.75"/>
    <row r="342" ht="12.75"/>
    <row r="343" ht="12.75"/>
    <row r="344" ht="12.75"/>
    <row r="345" ht="12.75"/>
    <row r="346" ht="12.75"/>
    <row r="347" ht="12.75"/>
    <row r="348" ht="12.75"/>
    <row r="349" ht="12.75"/>
    <row r="350" ht="12.75"/>
    <row r="351" ht="12.75"/>
    <row r="352" ht="12.75"/>
    <row r="353" ht="12.75"/>
    <row r="354" ht="12.75"/>
    <row r="355" ht="12.75"/>
    <row r="356" ht="12.75"/>
    <row r="357" ht="12.75"/>
    <row r="358" ht="12.75"/>
    <row r="359" ht="12.75"/>
    <row r="360" ht="12.75"/>
    <row r="361" ht="12.75"/>
    <row r="362" ht="12.75"/>
    <row r="363" ht="12.75"/>
    <row r="364" ht="12.75"/>
    <row r="365" ht="12.75"/>
    <row r="366" ht="12.75"/>
    <row r="367" ht="12.75"/>
    <row r="368" ht="12.75"/>
    <row r="369" ht="12.75"/>
    <row r="370" ht="12.75"/>
    <row r="371" ht="12.75"/>
    <row r="372" ht="12.75"/>
    <row r="373" ht="12.75"/>
    <row r="374" ht="12.75"/>
    <row r="375" ht="12.75"/>
    <row r="376" ht="12.75"/>
    <row r="377" ht="12.75"/>
    <row r="378" ht="12.75"/>
    <row r="379" ht="12.75"/>
    <row r="380" ht="12.75"/>
    <row r="381" ht="12.75"/>
    <row r="382" ht="12.75"/>
    <row r="383" ht="12.75"/>
    <row r="384" ht="12.75"/>
    <row r="385" ht="12.75"/>
    <row r="386" ht="12.75"/>
    <row r="387" ht="12.75"/>
    <row r="388" ht="12.75"/>
    <row r="389" ht="12.75"/>
    <row r="390" ht="12.75"/>
    <row r="391" ht="12.75"/>
    <row r="392" ht="12.75"/>
    <row r="393" ht="12.75"/>
    <row r="394" ht="12.75"/>
    <row r="395" ht="12.75"/>
    <row r="396" ht="12.75"/>
    <row r="397" ht="12.75"/>
    <row r="398" ht="12.75"/>
    <row r="399" ht="12.75"/>
    <row r="400" ht="12.75"/>
    <row r="401" ht="12.75"/>
    <row r="402" ht="12.75"/>
    <row r="403" ht="12.75"/>
    <row r="404" ht="12.75"/>
    <row r="405" ht="12.75"/>
    <row r="406" ht="12.75"/>
    <row r="407" ht="12.75"/>
    <row r="408" ht="12.75"/>
    <row r="409" ht="12.75"/>
    <row r="410" ht="12.75"/>
    <row r="411" ht="12.75"/>
    <row r="412" ht="12.75"/>
    <row r="413" ht="12.75"/>
    <row r="414" ht="12.75"/>
    <row r="415" ht="12.75"/>
    <row r="416" ht="12.75"/>
    <row r="417" ht="12.75"/>
    <row r="418" ht="12.75"/>
    <row r="419" ht="12.75"/>
    <row r="420" ht="12.75"/>
    <row r="421" ht="12.75"/>
    <row r="422" ht="12.75"/>
    <row r="423" ht="12.75"/>
    <row r="424" ht="12.75"/>
    <row r="425" ht="12.75"/>
    <row r="426" ht="12.75"/>
    <row r="427" ht="12.75"/>
    <row r="428" ht="12.75"/>
    <row r="429" ht="12.75"/>
    <row r="430" ht="12.75"/>
    <row r="431" ht="12.75"/>
    <row r="432" ht="12.75"/>
    <row r="433" ht="12.75"/>
    <row r="434" ht="12.75"/>
    <row r="435" ht="12.75"/>
    <row r="436" ht="12.75"/>
    <row r="437" ht="12.75"/>
    <row r="438" ht="12.75"/>
    <row r="439" ht="12.75"/>
    <row r="440" ht="12.75"/>
    <row r="441" ht="12.75"/>
    <row r="442" ht="12.75"/>
    <row r="443" ht="12.75"/>
    <row r="444" ht="12.75"/>
    <row r="445" ht="12.75"/>
    <row r="446" ht="12.75"/>
    <row r="447" ht="12.75"/>
    <row r="448" ht="12.75"/>
    <row r="449" ht="12.75"/>
    <row r="450" ht="12.75"/>
    <row r="451" ht="12.75"/>
    <row r="452" ht="12.75"/>
    <row r="453" ht="12.75"/>
    <row r="454" ht="12.75"/>
    <row r="455" ht="12.75"/>
    <row r="456" ht="12.75"/>
    <row r="457" ht="12.75"/>
    <row r="458" ht="12.75"/>
    <row r="459" ht="12.75"/>
    <row r="460" ht="12.75"/>
    <row r="461" ht="12.75"/>
    <row r="462" ht="12.75"/>
    <row r="463" ht="12.75"/>
    <row r="464" ht="12.75"/>
    <row r="465" ht="12.75"/>
    <row r="466" ht="12.75"/>
    <row r="467" ht="12.75"/>
    <row r="468" ht="12.75"/>
    <row r="469" ht="12.75"/>
    <row r="470" ht="12.75"/>
    <row r="471" ht="12.75"/>
    <row r="472" ht="12.75"/>
    <row r="473" ht="12.75"/>
    <row r="474" ht="12.75"/>
    <row r="475" ht="12.75"/>
    <row r="476" ht="12.75"/>
    <row r="477" ht="12.75"/>
    <row r="478" ht="12.75"/>
    <row r="479" ht="12.75"/>
    <row r="480" ht="12.75"/>
    <row r="481" ht="12.75"/>
    <row r="482" ht="12.75"/>
    <row r="483" ht="12.75"/>
    <row r="484" ht="12.75"/>
    <row r="485" ht="12.75"/>
    <row r="486" ht="12.75"/>
    <row r="487" ht="12.75"/>
    <row r="488" ht="12.75"/>
    <row r="489" ht="12.75"/>
    <row r="490" ht="12.75"/>
    <row r="491" ht="12.75"/>
    <row r="492" ht="12.75"/>
    <row r="493" ht="12.75"/>
    <row r="494" ht="12.75"/>
    <row r="495" ht="12.75"/>
    <row r="496" ht="12.75"/>
    <row r="497" ht="12.75"/>
    <row r="498" ht="12.75"/>
    <row r="499" ht="12.75"/>
    <row r="500" ht="12.75"/>
    <row r="501" ht="12.75"/>
    <row r="502" ht="12.75"/>
    <row r="503" ht="12.75"/>
    <row r="504" ht="12.75"/>
    <row r="505" ht="12.75"/>
    <row r="506" ht="12.75"/>
    <row r="507" ht="12.75"/>
    <row r="508" ht="12.75"/>
    <row r="509" ht="12.75"/>
    <row r="510" ht="12.75"/>
    <row r="511" ht="12.75"/>
    <row r="512" ht="12.75"/>
    <row r="513" ht="12.75"/>
    <row r="514" ht="12.75"/>
    <row r="515" ht="12.75"/>
    <row r="516" ht="12.75"/>
    <row r="517" ht="12.75"/>
    <row r="518" ht="12.75"/>
    <row r="519" ht="12.75"/>
    <row r="520" ht="12.75"/>
    <row r="521" ht="12.75"/>
    <row r="522" ht="12.75"/>
    <row r="523" ht="12.75"/>
    <row r="524" ht="12.75"/>
    <row r="525" ht="12.75"/>
    <row r="526" ht="12.75"/>
    <row r="527" ht="12.75"/>
    <row r="528" ht="12.75"/>
    <row r="529" ht="12.75"/>
    <row r="530" ht="12.75"/>
    <row r="531" ht="12.75"/>
    <row r="532" ht="12.75"/>
    <row r="533" ht="12.75"/>
    <row r="534" ht="12.75"/>
    <row r="535" ht="12.75"/>
    <row r="536" ht="12.75"/>
    <row r="537" ht="12.75"/>
    <row r="538" ht="12.75"/>
    <row r="539" ht="12.75"/>
    <row r="540" ht="12.75"/>
    <row r="541" ht="12.75"/>
    <row r="542" ht="12.75"/>
    <row r="543" ht="12.75"/>
    <row r="544" ht="12.75"/>
    <row r="545" ht="12.75"/>
    <row r="546" ht="12.75"/>
    <row r="547" ht="12.75"/>
    <row r="548" ht="12.75"/>
    <row r="549" ht="12.75"/>
    <row r="550" ht="12.75"/>
    <row r="551" ht="12.75"/>
    <row r="552" ht="12.75"/>
    <row r="553" ht="12.75"/>
    <row r="554" ht="12.75"/>
    <row r="555" ht="12.75"/>
    <row r="556" ht="12.75"/>
    <row r="557" ht="12.75"/>
    <row r="558" ht="12.75"/>
    <row r="559" ht="12.75"/>
    <row r="560" ht="12.75"/>
    <row r="561" ht="12.75"/>
    <row r="562" ht="12.75"/>
    <row r="563" ht="12.75"/>
    <row r="564" ht="12.75"/>
    <row r="565" ht="12.75"/>
    <row r="566" ht="12.75"/>
    <row r="567" ht="12.75"/>
    <row r="568" ht="12.75"/>
    <row r="569" ht="12.75"/>
    <row r="570" ht="12.75"/>
    <row r="571" ht="12.75"/>
    <row r="572" ht="12.75"/>
    <row r="573" ht="12.75"/>
    <row r="574" ht="12.75"/>
    <row r="575" ht="12.75"/>
    <row r="576" ht="12.75"/>
    <row r="577" ht="12.75"/>
    <row r="578" ht="12.75"/>
    <row r="579" ht="12.75"/>
    <row r="580" ht="12.75"/>
    <row r="581" ht="12.75"/>
    <row r="582" ht="12.75"/>
    <row r="583" ht="12.75"/>
    <row r="584" ht="12.75"/>
    <row r="585" ht="12.75"/>
    <row r="586" ht="12.75"/>
    <row r="587" ht="12.75"/>
    <row r="588" ht="12.75"/>
    <row r="589" ht="12.75"/>
    <row r="590" ht="12.75"/>
    <row r="591" ht="12.75"/>
    <row r="592" ht="12.75"/>
    <row r="593" ht="12.75"/>
    <row r="594" ht="12.75"/>
    <row r="595" ht="12.75"/>
    <row r="596" ht="12.75"/>
    <row r="597" ht="12.75"/>
    <row r="598" ht="12.75"/>
    <row r="599" ht="12.75"/>
    <row r="600" ht="12.75"/>
    <row r="601" ht="12.75"/>
    <row r="602" ht="12.75"/>
    <row r="603" ht="12.75"/>
    <row r="604" ht="12.75"/>
    <row r="605" ht="12.75"/>
    <row r="606" ht="12.75"/>
    <row r="607" ht="12.75"/>
    <row r="608" ht="12.75"/>
    <row r="609" ht="12.75"/>
    <row r="610" ht="12.75"/>
    <row r="611" ht="12.75"/>
    <row r="612" ht="12.75"/>
    <row r="613" ht="12.75"/>
    <row r="614" ht="12.75"/>
    <row r="615" ht="12.75"/>
    <row r="616" ht="12.75"/>
    <row r="617" ht="12.75"/>
    <row r="618" ht="12.75"/>
    <row r="619" ht="12.75"/>
    <row r="620" ht="12.75"/>
    <row r="621" ht="12.75"/>
    <row r="622" ht="12.75"/>
    <row r="623" ht="12.75"/>
    <row r="624" ht="12.75"/>
    <row r="625" ht="12.75"/>
    <row r="626" ht="12.75"/>
    <row r="627" ht="12.75"/>
    <row r="628" ht="12.75"/>
    <row r="629" ht="12.75"/>
    <row r="630" ht="12.75"/>
    <row r="631" ht="12.75"/>
    <row r="632" ht="12.75"/>
    <row r="633" ht="12.75"/>
    <row r="634" ht="12.75"/>
    <row r="635" ht="12.75"/>
    <row r="636" ht="12.75"/>
    <row r="637" ht="12.75"/>
    <row r="638" ht="12.75"/>
    <row r="639" ht="12.75"/>
    <row r="640" ht="12.75"/>
    <row r="641" ht="12.75"/>
    <row r="642" ht="12.75"/>
    <row r="643" ht="12.75"/>
    <row r="644" ht="12.75"/>
    <row r="645" ht="12.75"/>
    <row r="646" ht="12.75"/>
    <row r="647" ht="12.75"/>
    <row r="648" ht="12.75"/>
    <row r="649" ht="12.75"/>
    <row r="650" ht="12.75"/>
    <row r="651" ht="12.75"/>
    <row r="652" ht="12.75"/>
    <row r="653" ht="12.75"/>
    <row r="654" ht="12.75"/>
    <row r="655" ht="12.75"/>
    <row r="656" ht="12.75"/>
    <row r="657" ht="12.75"/>
    <row r="658" ht="12.75"/>
    <row r="659" ht="12.75"/>
    <row r="660" ht="12.75"/>
    <row r="661" ht="12.75"/>
    <row r="662" ht="12.75"/>
    <row r="663" ht="12.75"/>
    <row r="664" ht="12.75"/>
    <row r="665" ht="12.75"/>
    <row r="666" ht="12.75"/>
    <row r="667" ht="12.75"/>
    <row r="668" ht="12.75"/>
    <row r="669" ht="12.75"/>
    <row r="670" ht="12.75"/>
    <row r="671" ht="12.75"/>
    <row r="672" ht="12.75"/>
    <row r="673" ht="12.75"/>
    <row r="674" ht="12.75"/>
    <row r="675" ht="12.75"/>
    <row r="676" ht="12.75"/>
    <row r="677" ht="12.75"/>
    <row r="678" ht="12.75"/>
    <row r="679" ht="12.75"/>
    <row r="680" ht="12.75"/>
    <row r="681" ht="12.75"/>
    <row r="682" ht="12.75"/>
    <row r="683" ht="12.75"/>
    <row r="684" ht="12.75"/>
    <row r="685" ht="12.75"/>
    <row r="686" ht="12.75"/>
    <row r="687" ht="12.75"/>
    <row r="688" ht="12.75"/>
    <row r="689" ht="12.75"/>
    <row r="690" ht="12.75"/>
    <row r="691" ht="12.75"/>
    <row r="692" ht="12.75"/>
    <row r="693" ht="12.75"/>
    <row r="694" ht="12.75"/>
    <row r="695" ht="12.75"/>
    <row r="696" ht="12.75"/>
    <row r="697" ht="12.75"/>
    <row r="698" ht="12.75"/>
    <row r="699" ht="12.75"/>
    <row r="700" ht="12.75"/>
    <row r="701" ht="12.75"/>
    <row r="702" ht="12.75"/>
    <row r="703" ht="12.75"/>
    <row r="704" ht="12.75"/>
    <row r="705" ht="12.75"/>
    <row r="706" ht="12.75"/>
    <row r="707" ht="12.75"/>
    <row r="708" ht="12.75"/>
    <row r="709" ht="12.75"/>
    <row r="710" ht="12.75"/>
    <row r="711" ht="12.75"/>
    <row r="712" ht="12.75"/>
    <row r="713" ht="12.75"/>
    <row r="714" ht="12.75"/>
    <row r="715" ht="12.75"/>
    <row r="716" ht="12.75"/>
    <row r="717" ht="12.75"/>
    <row r="718" ht="12.75"/>
    <row r="719" ht="12.75"/>
    <row r="720" ht="12.75"/>
    <row r="721" ht="12.75"/>
    <row r="722" ht="12.75"/>
    <row r="723" ht="12.75"/>
    <row r="724" ht="12.75"/>
    <row r="725" ht="12.75"/>
    <row r="726" ht="12.75"/>
    <row r="727" ht="12.75"/>
    <row r="728" ht="12.75"/>
    <row r="729" ht="12.75"/>
    <row r="730" ht="12.75"/>
    <row r="731" ht="12.75"/>
    <row r="732" ht="12.75"/>
    <row r="733" ht="12.75"/>
    <row r="734" ht="12.75"/>
    <row r="735" ht="12.75"/>
    <row r="736" ht="12.75"/>
    <row r="737" ht="12.75"/>
    <row r="738" ht="12.75"/>
    <row r="739" ht="12.75"/>
    <row r="740" ht="12.75"/>
    <row r="741" ht="12.75"/>
    <row r="742" ht="12.75"/>
    <row r="743" ht="12.75"/>
    <row r="744" ht="12.75"/>
    <row r="745" ht="12.75"/>
    <row r="746" ht="12.75"/>
    <row r="747" ht="12.75"/>
    <row r="748" ht="12.75"/>
    <row r="749" ht="12.75"/>
    <row r="750" ht="12.75"/>
    <row r="751" ht="12.75"/>
    <row r="752" ht="12.75"/>
    <row r="753" ht="12.75"/>
    <row r="754" ht="12.75"/>
    <row r="755" ht="12.75"/>
    <row r="756" ht="12.75"/>
    <row r="757" ht="12.75"/>
    <row r="758" ht="12.75"/>
    <row r="759" ht="12.75"/>
    <row r="760" ht="12.75"/>
    <row r="761" ht="12.75"/>
    <row r="762" ht="12.75"/>
    <row r="763" ht="12.75"/>
    <row r="764" ht="12.75"/>
    <row r="765" ht="12.75"/>
    <row r="766" ht="12.75"/>
    <row r="767" ht="12.75"/>
    <row r="768" ht="12.75"/>
    <row r="769" ht="12.75"/>
    <row r="770" ht="12.75"/>
    <row r="771" ht="12.75"/>
    <row r="772" ht="12.75"/>
    <row r="773" ht="12.75"/>
    <row r="774" ht="12.75"/>
    <row r="775" ht="12.75"/>
    <row r="776" ht="12.75"/>
    <row r="777" ht="12.75"/>
    <row r="778" ht="12.75"/>
    <row r="779" ht="12.75"/>
    <row r="780" ht="12.75"/>
    <row r="781" ht="12.75"/>
    <row r="782" ht="12.75"/>
    <row r="783" ht="12.75"/>
    <row r="784" ht="12.75"/>
    <row r="785" ht="12.75"/>
    <row r="786" ht="12.75"/>
    <row r="787" ht="12.75"/>
    <row r="788" ht="12.75"/>
    <row r="789" ht="12.75"/>
    <row r="790" ht="12.75"/>
    <row r="791" ht="12.75"/>
    <row r="792" ht="12.75"/>
    <row r="793" ht="12.75"/>
    <row r="794" ht="12.75"/>
    <row r="795" ht="12.75"/>
    <row r="796" ht="12.75"/>
    <row r="797" ht="12.75"/>
    <row r="798" ht="12.75"/>
    <row r="799" ht="12.75"/>
    <row r="800" ht="12.75"/>
    <row r="801" ht="12.75"/>
    <row r="802" ht="12.75"/>
    <row r="803" ht="12.75"/>
    <row r="804" ht="12.75"/>
    <row r="805" ht="12.75"/>
    <row r="806" ht="12.75"/>
    <row r="807" ht="12.75"/>
    <row r="808" ht="12.75"/>
    <row r="809" ht="12.75"/>
    <row r="810" ht="12.75"/>
    <row r="811" ht="12.75"/>
    <row r="812" ht="12.75"/>
    <row r="813" ht="12.75"/>
    <row r="814" ht="12.75"/>
    <row r="815" ht="12.75"/>
    <row r="816" ht="12.75"/>
    <row r="817" ht="12.75"/>
    <row r="818" ht="12.75"/>
    <row r="819" ht="12.75"/>
    <row r="820" ht="12.75"/>
    <row r="821" ht="12.75"/>
    <row r="822" ht="12.75"/>
    <row r="823" ht="12.75"/>
    <row r="824" ht="12.75"/>
    <row r="825" ht="12.75"/>
    <row r="826" ht="12.75"/>
    <row r="827" ht="12.75"/>
    <row r="828" ht="12.75"/>
    <row r="829" ht="12.75"/>
    <row r="830" ht="12.75"/>
    <row r="831" ht="12.75"/>
    <row r="832" ht="12.75"/>
    <row r="833" ht="12.75"/>
    <row r="834" ht="12.75"/>
    <row r="835" ht="12.75"/>
    <row r="836" ht="12.75"/>
    <row r="837" ht="12.75"/>
    <row r="838" ht="12.75"/>
    <row r="839" ht="12.75"/>
    <row r="840" ht="12.75"/>
    <row r="841" ht="12.75"/>
    <row r="842" ht="12.75"/>
    <row r="843" ht="12.75"/>
    <row r="844" ht="12.75"/>
    <row r="845" ht="12.75"/>
    <row r="846" ht="12.75"/>
    <row r="847" ht="12.75"/>
    <row r="848" ht="12.75"/>
    <row r="849" ht="12.75"/>
    <row r="850" ht="12.75"/>
    <row r="851" ht="12.75"/>
    <row r="852" ht="12.75"/>
    <row r="853" ht="12.75"/>
    <row r="854" ht="12.75"/>
    <row r="855" ht="12.75"/>
    <row r="856" ht="12.75"/>
    <row r="857" ht="12.75"/>
    <row r="858" ht="12.75"/>
    <row r="859" ht="12.75"/>
    <row r="860" ht="12.75"/>
    <row r="861" ht="12.75"/>
    <row r="862" ht="12.75"/>
    <row r="863" ht="12.75"/>
    <row r="864" ht="12.75"/>
    <row r="865" ht="12.75"/>
    <row r="866" ht="12.75"/>
    <row r="867" ht="12.75"/>
    <row r="868" ht="12.75"/>
    <row r="869" ht="12.75"/>
    <row r="870" ht="12.75"/>
    <row r="871" ht="12.75"/>
    <row r="872" ht="12.75"/>
    <row r="873" ht="12.75"/>
    <row r="874" ht="12.75"/>
    <row r="875" ht="12.75"/>
    <row r="876" ht="12.75"/>
    <row r="877" ht="12.75"/>
    <row r="878" ht="12.75"/>
    <row r="879" ht="12.75"/>
    <row r="880" ht="12.75"/>
    <row r="881" ht="12.75"/>
    <row r="882" ht="12.75"/>
    <row r="883" ht="12.75"/>
    <row r="884" ht="12.75"/>
    <row r="885" ht="12.75"/>
    <row r="886" ht="12.75"/>
    <row r="887" ht="12.75"/>
    <row r="888" ht="12.75"/>
    <row r="889" ht="12.75"/>
    <row r="890" ht="12.75"/>
    <row r="891" ht="12.75"/>
    <row r="892" ht="12.75"/>
    <row r="893" ht="12.75"/>
    <row r="894" ht="12.75"/>
    <row r="895" ht="12.75"/>
    <row r="896" ht="12.75"/>
    <row r="897" ht="12.75"/>
    <row r="898" ht="12.75"/>
    <row r="899" ht="12.75"/>
    <row r="900" ht="12.75"/>
    <row r="901" ht="12.75"/>
    <row r="902" ht="12.75"/>
    <row r="903" ht="12.75"/>
    <row r="904" ht="12.75"/>
    <row r="905" ht="12.75"/>
    <row r="906" ht="12.75"/>
    <row r="907" ht="12.75"/>
    <row r="908" ht="12.75"/>
    <row r="909" ht="12.75"/>
    <row r="910" ht="12.75"/>
    <row r="911" ht="12.75"/>
    <row r="912" ht="12.75"/>
    <row r="913" ht="12.75"/>
    <row r="914" ht="12.75"/>
    <row r="915" ht="12.75"/>
    <row r="916" ht="12.75"/>
    <row r="917" ht="12.75"/>
    <row r="918" ht="12.75"/>
    <row r="919" ht="12.75"/>
    <row r="920" ht="12.75"/>
    <row r="921" ht="12.75"/>
    <row r="922" ht="12.75"/>
    <row r="923" ht="12.75"/>
    <row r="924" ht="12.75"/>
    <row r="925" ht="12.75"/>
    <row r="926" ht="12.75"/>
    <row r="927" ht="12.75"/>
    <row r="928" ht="12.75"/>
    <row r="929" ht="12.75"/>
    <row r="930" ht="12.75"/>
    <row r="931" ht="12.75"/>
    <row r="932" ht="12.75"/>
    <row r="933" ht="12.75"/>
    <row r="934" ht="12.75"/>
    <row r="935" ht="12.75"/>
    <row r="936" ht="12.75"/>
    <row r="937" ht="12.75"/>
    <row r="938" ht="12.75"/>
  </sheetData>
  <mergeCells count="97">
    <mergeCell ref="V16:Y17"/>
    <mergeCell ref="W9:Y9"/>
    <mergeCell ref="V10:Y10"/>
    <mergeCell ref="V11:Y11"/>
    <mergeCell ref="W12:Y12"/>
    <mergeCell ref="V13:Y13"/>
    <mergeCell ref="V14:Y14"/>
    <mergeCell ref="R10:U10"/>
    <mergeCell ref="N11:Q11"/>
    <mergeCell ref="R11:U11"/>
    <mergeCell ref="S9:U9"/>
    <mergeCell ref="N14:Q14"/>
    <mergeCell ref="R14:U14"/>
    <mergeCell ref="S12:U12"/>
    <mergeCell ref="O9:Q9"/>
    <mergeCell ref="N10:Q10"/>
    <mergeCell ref="R13:U13"/>
    <mergeCell ref="N13:Q13"/>
    <mergeCell ref="O12:Q12"/>
    <mergeCell ref="C18:E18"/>
    <mergeCell ref="B19:E19"/>
    <mergeCell ref="J19:M19"/>
    <mergeCell ref="R16:S17"/>
    <mergeCell ref="F16:I16"/>
    <mergeCell ref="F17:I17"/>
    <mergeCell ref="G18:I18"/>
    <mergeCell ref="F19:I19"/>
    <mergeCell ref="K18:M18"/>
    <mergeCell ref="B16:E16"/>
    <mergeCell ref="J16:M16"/>
    <mergeCell ref="T16:U17"/>
    <mergeCell ref="R19:S20"/>
    <mergeCell ref="T19:U20"/>
    <mergeCell ref="N16:O17"/>
    <mergeCell ref="P16:Q17"/>
    <mergeCell ref="N19:O20"/>
    <mergeCell ref="P19:Q20"/>
    <mergeCell ref="B20:E20"/>
    <mergeCell ref="J20:M20"/>
    <mergeCell ref="F20:I20"/>
    <mergeCell ref="C3:E3"/>
    <mergeCell ref="G3:I3"/>
    <mergeCell ref="K3:M3"/>
    <mergeCell ref="B4:E4"/>
    <mergeCell ref="F4:I4"/>
    <mergeCell ref="J4:M4"/>
    <mergeCell ref="B5:E5"/>
    <mergeCell ref="J7:M7"/>
    <mergeCell ref="F8:I8"/>
    <mergeCell ref="J8:M8"/>
    <mergeCell ref="B17:E17"/>
    <mergeCell ref="J17:M17"/>
    <mergeCell ref="C9:E9"/>
    <mergeCell ref="S3:U3"/>
    <mergeCell ref="R4:U4"/>
    <mergeCell ref="R5:U5"/>
    <mergeCell ref="S6:U6"/>
    <mergeCell ref="P5:Q5"/>
    <mergeCell ref="B2:E2"/>
    <mergeCell ref="F2:I2"/>
    <mergeCell ref="J2:M2"/>
    <mergeCell ref="N2:Q2"/>
    <mergeCell ref="C1:Y1"/>
    <mergeCell ref="R2:Y2"/>
    <mergeCell ref="R7:U7"/>
    <mergeCell ref="F5:I5"/>
    <mergeCell ref="J5:M5"/>
    <mergeCell ref="C6:E6"/>
    <mergeCell ref="G6:I6"/>
    <mergeCell ref="K6:M6"/>
    <mergeCell ref="B7:E7"/>
    <mergeCell ref="F7:I7"/>
    <mergeCell ref="N7:O8"/>
    <mergeCell ref="N4:O5"/>
    <mergeCell ref="R8:U8"/>
    <mergeCell ref="B8:E8"/>
    <mergeCell ref="P8:Q8"/>
    <mergeCell ref="B14:E14"/>
    <mergeCell ref="F14:I14"/>
    <mergeCell ref="J14:M14"/>
    <mergeCell ref="G15:I15"/>
    <mergeCell ref="B11:E11"/>
    <mergeCell ref="F11:I11"/>
    <mergeCell ref="J11:M11"/>
    <mergeCell ref="C15:E15"/>
    <mergeCell ref="K15:M15"/>
    <mergeCell ref="J13:M13"/>
    <mergeCell ref="C12:E12"/>
    <mergeCell ref="G12:I12"/>
    <mergeCell ref="K12:M12"/>
    <mergeCell ref="B13:E13"/>
    <mergeCell ref="F13:I13"/>
    <mergeCell ref="G9:I9"/>
    <mergeCell ref="K9:M9"/>
    <mergeCell ref="B10:E10"/>
    <mergeCell ref="F10:I10"/>
    <mergeCell ref="J10:M10"/>
  </mergeCells>
  <conditionalFormatting sqref="C3:E4 C9:E9 C15:E15 G3:I4 G9:I9 K9:M9 O9:Q9 N9:N11 S3:AA4 B13:B17 B19:B20 F3:F11 J3:J11 J13:J14 J16:J17 J19:J20 N13:N14 R3:R11 T18:AA18 T15:AA15 R13:R16 R19:R20 B3:B11 P6:Q7 P3:Q4 N16:N17 J15:R15 N19:N20 G15:I16 F13:F20 B18:R18 B6:AA6 N6:N7 N3:Q3 K3:N4 S9:AA9 B12:AA12 V9:V14">
    <cfRule type="cellIs" dxfId="1218" priority="357" operator="equal">
      <formula>""</formula>
    </cfRule>
  </conditionalFormatting>
  <printOptions horizontalCentered="1" verticalCentered="1"/>
  <pageMargins left="0.25" right="0.25" top="0.75" bottom="0.75" header="0" footer="0"/>
  <pageSetup paperSize="9" scale="99" fitToHeight="0" pageOrder="overThenDown" orientation="landscape" cellComments="atEnd"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pageSetUpPr fitToPage="1"/>
  </sheetPr>
  <dimension ref="A1:AA944"/>
  <sheetViews>
    <sheetView workbookViewId="0">
      <selection activeCell="M31" sqref="M31"/>
    </sheetView>
  </sheetViews>
  <sheetFormatPr baseColWidth="10" defaultColWidth="12.7109375" defaultRowHeight="15.75" customHeight="1"/>
  <cols>
    <col min="1" max="1" width="4.42578125" customWidth="1"/>
    <col min="2" max="2" width="3.140625" customWidth="1"/>
    <col min="3" max="3" width="13.5703125" customWidth="1"/>
    <col min="4" max="4" width="3.42578125" customWidth="1"/>
    <col min="5" max="5" width="14.28515625" customWidth="1"/>
    <col min="6" max="6" width="2.42578125" customWidth="1"/>
    <col min="7" max="7" width="9.28515625" customWidth="1"/>
    <col min="8" max="8" width="1.85546875" customWidth="1"/>
    <col min="9" max="9" width="9.28515625" customWidth="1"/>
    <col min="10" max="10" width="2.7109375" customWidth="1"/>
    <col min="11" max="11" width="9.28515625" customWidth="1"/>
    <col min="12" max="12" width="1.85546875" customWidth="1"/>
    <col min="13" max="13" width="9.28515625" customWidth="1"/>
    <col min="14" max="14" width="2.7109375" customWidth="1"/>
    <col min="15" max="15" width="10.140625" customWidth="1"/>
    <col min="16" max="16" width="2.5703125" customWidth="1"/>
    <col min="17" max="17" width="11.140625" customWidth="1"/>
    <col min="18" max="18" width="2.85546875" customWidth="1"/>
    <col min="19" max="19" width="10.85546875" customWidth="1"/>
    <col min="20" max="20" width="1.85546875" customWidth="1"/>
    <col min="21" max="21" width="11" customWidth="1"/>
    <col min="22" max="22" width="5.7109375" customWidth="1"/>
    <col min="23" max="23" width="3" customWidth="1"/>
    <col min="24" max="24" width="28.5703125" customWidth="1"/>
    <col min="25" max="25" width="18.42578125" customWidth="1"/>
    <col min="26" max="26" width="21" customWidth="1"/>
    <col min="27" max="27" width="9.7109375" customWidth="1"/>
  </cols>
  <sheetData>
    <row r="1" spans="1:27" ht="27.75" customHeight="1">
      <c r="A1" s="51"/>
      <c r="B1" s="52"/>
      <c r="C1" s="234" t="s">
        <v>248</v>
      </c>
      <c r="D1" s="223"/>
      <c r="E1" s="223"/>
      <c r="F1" s="223"/>
      <c r="G1" s="223"/>
      <c r="H1" s="223"/>
      <c r="I1" s="223"/>
      <c r="J1" s="223"/>
      <c r="K1" s="223"/>
      <c r="L1" s="223"/>
      <c r="M1" s="223"/>
      <c r="N1" s="223"/>
      <c r="O1" s="223"/>
      <c r="P1" s="223"/>
      <c r="Q1" s="223"/>
      <c r="R1" s="223"/>
      <c r="S1" s="223"/>
      <c r="T1" s="223"/>
      <c r="U1" s="223"/>
      <c r="V1" s="22"/>
      <c r="W1" s="23"/>
    </row>
    <row r="2" spans="1:27" ht="15" customHeight="1" thickBot="1">
      <c r="B2" s="235" t="s">
        <v>16</v>
      </c>
      <c r="C2" s="236"/>
      <c r="D2" s="236"/>
      <c r="E2" s="237"/>
      <c r="F2" s="235" t="s">
        <v>179</v>
      </c>
      <c r="G2" s="236"/>
      <c r="H2" s="236"/>
      <c r="I2" s="237"/>
      <c r="J2" s="235" t="s">
        <v>180</v>
      </c>
      <c r="K2" s="236"/>
      <c r="L2" s="236"/>
      <c r="M2" s="237"/>
      <c r="N2" s="235" t="s">
        <v>181</v>
      </c>
      <c r="O2" s="236"/>
      <c r="P2" s="236"/>
      <c r="Q2" s="237"/>
      <c r="R2" s="235" t="s">
        <v>182</v>
      </c>
      <c r="S2" s="236"/>
      <c r="T2" s="236"/>
      <c r="U2" s="237"/>
      <c r="W2" s="25"/>
      <c r="X2" s="26" t="s">
        <v>183</v>
      </c>
      <c r="Y2" s="26" t="s">
        <v>184</v>
      </c>
      <c r="Z2" s="26" t="s">
        <v>185</v>
      </c>
      <c r="AA2" s="27"/>
    </row>
    <row r="3" spans="1:27" ht="20.25" customHeight="1">
      <c r="A3" s="53"/>
      <c r="B3" s="29"/>
      <c r="C3" s="231" t="str">
        <f>IF(B3="","",LOOKUP(B3,$W$3:$W$21,$X$3:$X$21))</f>
        <v/>
      </c>
      <c r="D3" s="232"/>
      <c r="E3" s="233"/>
      <c r="F3" s="31"/>
      <c r="G3" s="231" t="str">
        <f>IF(F3="","",LOOKUP(F3,$W$3:$W$21,$X$3:$X$21))</f>
        <v/>
      </c>
      <c r="H3" s="232"/>
      <c r="I3" s="233"/>
      <c r="J3" s="31"/>
      <c r="K3" s="231" t="str">
        <f>IF(J3="","",LOOKUP(J3,$W$3:$W$21,$X$3:$X$21))</f>
        <v/>
      </c>
      <c r="L3" s="232"/>
      <c r="M3" s="233"/>
      <c r="N3" s="105">
        <v>15</v>
      </c>
      <c r="O3" s="166" t="str">
        <f>IF(N3="","",LOOKUP(N3,$W$3:$W$21,$X$3:$X$21))</f>
        <v>Tray. Educ. de jóv. y adultos ***</v>
      </c>
      <c r="P3" s="105">
        <v>13</v>
      </c>
      <c r="Q3" s="166" t="str">
        <f>IF(P3="","",LOOKUP(P3,$W$3:$W$21,$X$3:$X$21))</f>
        <v>Educación y salud ****</v>
      </c>
      <c r="R3" s="29"/>
      <c r="S3" s="231" t="str">
        <f>IF(R3="","",LOOKUP(R3,$W$3:$W$21,$X$3:$X$21))</f>
        <v/>
      </c>
      <c r="T3" s="232"/>
      <c r="U3" s="233"/>
      <c r="W3" s="25">
        <v>1</v>
      </c>
      <c r="X3" s="38" t="s">
        <v>471</v>
      </c>
      <c r="Y3" s="99" t="s">
        <v>443</v>
      </c>
      <c r="Z3" s="34" t="s">
        <v>144</v>
      </c>
      <c r="AA3" s="22"/>
    </row>
    <row r="4" spans="1:27" ht="15" customHeight="1">
      <c r="A4" s="53" t="s">
        <v>187</v>
      </c>
      <c r="B4" s="228" t="str">
        <f>IF(B3="","",LOOKUP(B3,$W$3:$W$21,$Y$3:$Y$21))</f>
        <v/>
      </c>
      <c r="C4" s="223"/>
      <c r="D4" s="223"/>
      <c r="E4" s="229"/>
      <c r="F4" s="228" t="str">
        <f>IF(F3="","",LOOKUP(F3,$W$3:$W$21,$Y$3:$Y$21))</f>
        <v/>
      </c>
      <c r="G4" s="223"/>
      <c r="H4" s="223"/>
      <c r="I4" s="229"/>
      <c r="J4" s="228" t="str">
        <f>IF(J3="","",LOOKUP(J3,$W$3:$W$21,$Y$3:$Y$21))</f>
        <v/>
      </c>
      <c r="K4" s="223"/>
      <c r="L4" s="223"/>
      <c r="M4" s="229"/>
      <c r="N4" s="260" t="str">
        <f>IF(N3="","",LOOKUP(N3,$W$3:$W$21,$Y$3:$Y$21))</f>
        <v>Vilan Ester</v>
      </c>
      <c r="O4" s="298"/>
      <c r="P4" s="260" t="str">
        <f>IF(P3="","",LOOKUP(P3,$W$3:$W$21,$Y$3:$Y$21))</f>
        <v>a cubrir</v>
      </c>
      <c r="Q4" s="298"/>
      <c r="R4" s="228" t="str">
        <f>IF(R3="","",LOOKUP(R3,$W$3:$W$21,$Y$3:$Y$21))</f>
        <v/>
      </c>
      <c r="S4" s="223"/>
      <c r="T4" s="223"/>
      <c r="U4" s="229"/>
      <c r="W4" s="25">
        <v>2</v>
      </c>
      <c r="X4" s="35" t="s">
        <v>249</v>
      </c>
      <c r="Y4" s="34" t="s">
        <v>131</v>
      </c>
      <c r="Z4" s="34" t="s">
        <v>131</v>
      </c>
      <c r="AA4" s="22"/>
    </row>
    <row r="5" spans="1:27" ht="15" customHeight="1" thickBot="1">
      <c r="A5" s="53"/>
      <c r="B5" s="224" t="str">
        <f>IF(B3="","",IF(LOOKUP(B3,$W$9:$W$21,$Z$9:$Z$21)="","---",LOOKUP(B3,$W$9:$W$21,$Z$9:$Z$21)))</f>
        <v/>
      </c>
      <c r="C5" s="225"/>
      <c r="D5" s="225"/>
      <c r="E5" s="226"/>
      <c r="F5" s="224" t="str">
        <f>IF(F3="","",IF(LOOKUP(F3,$W$9:$W$21,$Z$9:$Z$21)="","---",LOOKUP(F3,$W$9:$W$21,$Z$9:$Z$21)))</f>
        <v/>
      </c>
      <c r="G5" s="225"/>
      <c r="H5" s="225"/>
      <c r="I5" s="226"/>
      <c r="J5" s="224" t="str">
        <f>IF(J3="","",IF(LOOKUP(J3,$W$3:$W$21,$Z$3:$Z$21)="","---",LOOKUP(J3,$W$3:$W$21,$Z$3:$Z$21)))</f>
        <v/>
      </c>
      <c r="K5" s="225"/>
      <c r="L5" s="225"/>
      <c r="M5" s="226"/>
      <c r="N5" s="240"/>
      <c r="O5" s="337"/>
      <c r="P5" s="240"/>
      <c r="Q5" s="337"/>
      <c r="R5" s="224" t="str">
        <f>IF(R3="","",IF(LOOKUP(R3,$W$9:$W$21,$Z$9:$Z$21)="","---",LOOKUP(R3,$W$9:$W$21,$Z$9:$Z$21)))</f>
        <v/>
      </c>
      <c r="S5" s="225"/>
      <c r="T5" s="225"/>
      <c r="U5" s="226"/>
      <c r="W5" s="25">
        <v>3</v>
      </c>
      <c r="X5" s="35" t="s">
        <v>250</v>
      </c>
      <c r="Y5" s="34" t="s">
        <v>108</v>
      </c>
      <c r="Z5" s="34" t="s">
        <v>108</v>
      </c>
      <c r="AA5" s="22"/>
    </row>
    <row r="6" spans="1:27" ht="23.25" customHeight="1">
      <c r="A6" s="53">
        <v>1700</v>
      </c>
      <c r="B6" s="29"/>
      <c r="C6" s="231" t="str">
        <f>IF(B6="","",LOOKUP(B6,$W$3:$W$21,$X$3:$X$21))</f>
        <v/>
      </c>
      <c r="D6" s="232"/>
      <c r="E6" s="233"/>
      <c r="F6" s="31"/>
      <c r="G6" s="231" t="str">
        <f>IF(F6="","",LOOKUP(F6,$W$3:$W$21,$X$3:$X$21))</f>
        <v/>
      </c>
      <c r="H6" s="232"/>
      <c r="I6" s="233"/>
      <c r="J6" s="29"/>
      <c r="K6" s="231" t="str">
        <f>IF(J6="","",LOOKUP(J6,$W$3:$W$21,$X$3:$X$21))</f>
        <v/>
      </c>
      <c r="L6" s="232"/>
      <c r="M6" s="233"/>
      <c r="N6" s="105">
        <v>15</v>
      </c>
      <c r="O6" s="166" t="str">
        <f>IF(N6="","",LOOKUP(N6,$W$3:$W$21,$X$3:$X$21))</f>
        <v>Tray. Educ. de jóv. y adultos ***</v>
      </c>
      <c r="P6" s="105">
        <v>13</v>
      </c>
      <c r="Q6" s="166" t="str">
        <f>IF(P6="","",LOOKUP(P6,$W$3:$W$21,$X$3:$X$21))</f>
        <v>Educación y salud ****</v>
      </c>
      <c r="R6" s="29"/>
      <c r="S6" s="231" t="str">
        <f>IF(R6="","",LOOKUP(R6,$W$3:$W$21,$X$3:$X$21))</f>
        <v/>
      </c>
      <c r="T6" s="232"/>
      <c r="U6" s="233"/>
      <c r="W6" s="25">
        <v>4</v>
      </c>
      <c r="X6" s="149" t="s">
        <v>251</v>
      </c>
      <c r="Y6" s="34" t="s">
        <v>131</v>
      </c>
      <c r="Z6" s="34" t="s">
        <v>131</v>
      </c>
      <c r="AA6" s="22"/>
    </row>
    <row r="7" spans="1:27" ht="15" customHeight="1">
      <c r="A7" s="53" t="s">
        <v>191</v>
      </c>
      <c r="B7" s="228" t="str">
        <f>IF(B6="","",LOOKUP(B6,$W$3:$W$21,$Y$3:$Y$21))</f>
        <v/>
      </c>
      <c r="C7" s="223"/>
      <c r="D7" s="223"/>
      <c r="E7" s="229"/>
      <c r="F7" s="228" t="str">
        <f>IF(F6="","",LOOKUP(F6,$W$3:$W$21,$Y$3:$Y$21))</f>
        <v/>
      </c>
      <c r="G7" s="223"/>
      <c r="H7" s="223"/>
      <c r="I7" s="229"/>
      <c r="J7" s="228" t="str">
        <f>IF(J6="","",LOOKUP(J6,$W$3:$W$21,$Y$3:$Y$21))</f>
        <v/>
      </c>
      <c r="K7" s="223"/>
      <c r="L7" s="223"/>
      <c r="M7" s="229"/>
      <c r="N7" s="260" t="str">
        <f>IF(N6="","",LOOKUP(N6,$W$3:$W$21,$Y$3:$Y$21))</f>
        <v>Vilan Ester</v>
      </c>
      <c r="O7" s="298"/>
      <c r="P7" s="260" t="str">
        <f>IF(P6="","",LOOKUP(P6,$W$3:$W$21,$Y$3:$Y$21))</f>
        <v>a cubrir</v>
      </c>
      <c r="Q7" s="298"/>
      <c r="R7" s="228" t="str">
        <f>IF(R6="","",LOOKUP(R6,$W$3:$W$21,$Y$3:$Y$21))</f>
        <v/>
      </c>
      <c r="S7" s="223"/>
      <c r="T7" s="223"/>
      <c r="U7" s="229"/>
      <c r="W7" s="101">
        <v>5</v>
      </c>
      <c r="X7" s="150" t="s">
        <v>473</v>
      </c>
      <c r="Y7" s="147" t="s">
        <v>432</v>
      </c>
      <c r="Z7" s="99" t="s">
        <v>432</v>
      </c>
      <c r="AA7" s="22"/>
    </row>
    <row r="8" spans="1:27" ht="15" customHeight="1" thickBot="1">
      <c r="A8" s="53">
        <v>1800</v>
      </c>
      <c r="B8" s="224" t="str">
        <f>IF(B6="","",IF(LOOKUP(B6,$W$9:$W$21,$Z$9:$Z$21)="","---",LOOKUP(B6,$W$9:$W$21,$Z$9:$Z$21)))</f>
        <v/>
      </c>
      <c r="C8" s="225"/>
      <c r="D8" s="225"/>
      <c r="E8" s="226"/>
      <c r="F8" s="224" t="str">
        <f>IF(F6="","",IF(LOOKUP(F6,$W$9:$W$21,$Z$9:$Z$21)="","---",LOOKUP(F6,$W$9:$W$21,$Z$9:$Z$21)))</f>
        <v/>
      </c>
      <c r="G8" s="225"/>
      <c r="H8" s="225"/>
      <c r="I8" s="226"/>
      <c r="J8" s="224" t="str">
        <f>IF(J6="","",IF(LOOKUP(J6,$W$3:$W$21,$Z$3:$Z$21)="","---",LOOKUP(J6,$W$3:$W$21,$Z$3:$Z$21)))</f>
        <v/>
      </c>
      <c r="K8" s="225"/>
      <c r="L8" s="225"/>
      <c r="M8" s="226"/>
      <c r="N8" s="240"/>
      <c r="O8" s="337"/>
      <c r="P8" s="240"/>
      <c r="Q8" s="337"/>
      <c r="R8" s="224" t="str">
        <f>IF(R6="","",IF(LOOKUP(R6,$W$3:$W$21,$Z$3:$Z$21)="","---",LOOKUP(R6,$W$3:$W$21,$Z$3:$Z$21)))</f>
        <v/>
      </c>
      <c r="S8" s="225"/>
      <c r="T8" s="225"/>
      <c r="U8" s="226"/>
      <c r="W8" s="25">
        <v>6</v>
      </c>
      <c r="X8" s="35" t="s">
        <v>489</v>
      </c>
      <c r="Y8" s="99" t="s">
        <v>434</v>
      </c>
      <c r="Z8" s="99" t="s">
        <v>434</v>
      </c>
      <c r="AA8" s="22"/>
    </row>
    <row r="9" spans="1:27" ht="21" customHeight="1">
      <c r="A9" s="53">
        <v>1800</v>
      </c>
      <c r="B9" s="138">
        <v>12</v>
      </c>
      <c r="C9" s="148" t="str">
        <f>IF(B9="","",LOOKUP(B9,$W$3:$W$21,$X$3:$X$21))</f>
        <v>Problemáticas Socio ambientales</v>
      </c>
      <c r="D9" s="183">
        <v>5</v>
      </c>
      <c r="E9" s="184" t="str">
        <f>IF(D9="","",LOOKUP(D9,$W$3:$W$21,$X$3:$X$21))</f>
        <v>Derechos, interc. y ciudadanía (*)</v>
      </c>
      <c r="F9" s="105">
        <v>10</v>
      </c>
      <c r="G9" s="243" t="str">
        <f>IF(F9="","",LOOKUP(F9,$W$3:$W$21,$X$3:$X$21))</f>
        <v xml:space="preserve">Práct. Dte. IV </v>
      </c>
      <c r="H9" s="244"/>
      <c r="I9" s="245"/>
      <c r="J9" s="105">
        <v>2</v>
      </c>
      <c r="K9" s="243" t="str">
        <f>IF(J9="","",LOOKUP(J9,$W$3:$W$21,$X$3:$X$21))</f>
        <v>Ecología</v>
      </c>
      <c r="L9" s="244"/>
      <c r="M9" s="245"/>
      <c r="N9" s="138">
        <v>9</v>
      </c>
      <c r="O9" s="148" t="str">
        <f>IF(N9="","",LOOKUP(N9,$W$3:$W$21,$X$3:$X$21))</f>
        <v>EOI CFG *</v>
      </c>
      <c r="P9" s="183">
        <v>7</v>
      </c>
      <c r="Q9" s="184" t="str">
        <f>IF(P9="","",LOOKUP(P9,$W$3:$W$21,$X$3:$X$21))</f>
        <v>EOI CFE **</v>
      </c>
      <c r="R9" s="105">
        <v>11</v>
      </c>
      <c r="S9" s="243" t="str">
        <f>IF(R9="","",LOOKUP(R9,$W$3:$W$21,$X$3:$X$21))</f>
        <v>Reflexión fil-pol de la PDOC</v>
      </c>
      <c r="T9" s="244"/>
      <c r="U9" s="245"/>
      <c r="W9" s="25">
        <v>7</v>
      </c>
      <c r="X9" s="35" t="s">
        <v>493</v>
      </c>
      <c r="Y9" s="99" t="s">
        <v>421</v>
      </c>
      <c r="Z9" s="99" t="s">
        <v>421</v>
      </c>
      <c r="AA9" s="22"/>
    </row>
    <row r="10" spans="1:27" ht="15.75" customHeight="1">
      <c r="A10" s="54"/>
      <c r="B10" s="297" t="str">
        <f>IF(B9="","",LOOKUP(B9,$W$3:$W$21,$Y$3:$Y$21))</f>
        <v>Ponti Marcelo</v>
      </c>
      <c r="C10" s="298"/>
      <c r="D10" s="299" t="str">
        <f>IF(D9="","",LOOKUP(D9,$W$3:$W$21,$Y$3:$Y$21))</f>
        <v>a cubrir</v>
      </c>
      <c r="E10" s="300"/>
      <c r="F10" s="260" t="str">
        <f>IF(F9="","",LOOKUP(F9,$W$3:$W$21,$Y$3:$Y$21))</f>
        <v>Nardelli Maximiliano</v>
      </c>
      <c r="G10" s="261"/>
      <c r="H10" s="261"/>
      <c r="I10" s="262"/>
      <c r="J10" s="260" t="str">
        <f>IF(J9="","",LOOKUP(J9,$W$3:$W$21,$Y$3:$Y$21))</f>
        <v>Rosso Rocio</v>
      </c>
      <c r="K10" s="261"/>
      <c r="L10" s="261"/>
      <c r="M10" s="262"/>
      <c r="N10" s="297" t="str">
        <f>IF(N9="","",LOOKUP(N9,$W$3:$W$21,$Y$3:$Y$21))</f>
        <v>Barech Nieves</v>
      </c>
      <c r="O10" s="298"/>
      <c r="P10" s="299" t="str">
        <f>IF(P9="","",LOOKUP(P9,$W$3:$W$21,$Y$3:$Y$21))</f>
        <v>A CUBRIR</v>
      </c>
      <c r="Q10" s="300"/>
      <c r="R10" s="260" t="str">
        <f>IF(R9="","",LOOKUP(R9,$W$3:$W$21,$Y$3:$Y$21))</f>
        <v>A CUBRIR</v>
      </c>
      <c r="S10" s="261"/>
      <c r="T10" s="261"/>
      <c r="U10" s="262"/>
      <c r="W10" s="25">
        <v>8</v>
      </c>
      <c r="X10" s="169" t="s">
        <v>498</v>
      </c>
      <c r="Y10" s="34" t="s">
        <v>71</v>
      </c>
      <c r="Z10" s="34" t="s">
        <v>71</v>
      </c>
      <c r="AA10" s="22"/>
    </row>
    <row r="11" spans="1:27" ht="15" customHeight="1" thickBot="1">
      <c r="A11" s="53">
        <v>1900</v>
      </c>
      <c r="B11" s="301" t="str">
        <f>IF(B9="","",IF(LOOKUP(B9,$W$3:$W$21,$Z$3:$Z$21)="","---",LOOKUP(B9,$W$3:$W$21,$Z$3:$Z$21)))</f>
        <v>Ponti Marcelo</v>
      </c>
      <c r="C11" s="302"/>
      <c r="D11" s="303" t="str">
        <f>IF(D9="","",IF(LOOKUP(D9,$W$3:$W$21,$Z$3:$Z$21)="","---",LOOKUP(D9,$W$3:$W$21,$Z$3:$Z$21)))</f>
        <v>a cubrir</v>
      </c>
      <c r="E11" s="304"/>
      <c r="F11" s="240" t="str">
        <f>IF(F9="","",IF(LOOKUP(F9,$W$3:$W$21,$Z$3:$Z$21)="","---",LOOKUP(F9,$W$3:$W$21,$Z$3:$Z$21)))</f>
        <v>Nardelli Maximiliano</v>
      </c>
      <c r="G11" s="241"/>
      <c r="H11" s="241"/>
      <c r="I11" s="242"/>
      <c r="J11" s="240" t="str">
        <f>IF(J9="","",IF(LOOKUP(J9,$W$3:$W$21,$Z$3:$Z$21)="","---",LOOKUP(J9,$W$3:$W$21,$Z$3:$Z$21)))</f>
        <v>Rosso Rocio</v>
      </c>
      <c r="K11" s="241"/>
      <c r="L11" s="241"/>
      <c r="M11" s="242"/>
      <c r="N11" s="301" t="str">
        <f>IF(N9="","",IF(LOOKUP(N9,$W$3:$W$21,$Z$3:$Z$21)="","---",LOOKUP(N9,$W$3:$W$21,$Z$3:$Z$21)))</f>
        <v>Barech Nieves</v>
      </c>
      <c r="O11" s="302"/>
      <c r="P11" s="303" t="str">
        <f>IF(P9="","",IF(LOOKUP(P9,$W$3:$W$21,$Z$3:$Z$21)="","---",LOOKUP(P9,$W$3:$W$21,$Z$3:$Z$21)))</f>
        <v>A CUBRIR</v>
      </c>
      <c r="Q11" s="304"/>
      <c r="R11" s="240" t="str">
        <f>IF(R9="","",IF(LOOKUP(R9,$W$3:$W$21,$Z$3:$Z$21)="","---",LOOKUP(R9,$W$3:$W$21,$Z$3:$Z$21)))</f>
        <v>A CUBRIR</v>
      </c>
      <c r="S11" s="241"/>
      <c r="T11" s="241"/>
      <c r="U11" s="242"/>
      <c r="W11" s="25">
        <v>9</v>
      </c>
      <c r="X11" s="35" t="s">
        <v>492</v>
      </c>
      <c r="Y11" s="34" t="s">
        <v>30</v>
      </c>
      <c r="Z11" s="34" t="s">
        <v>30</v>
      </c>
      <c r="AA11" s="22"/>
    </row>
    <row r="12" spans="1:27" ht="22.5" customHeight="1">
      <c r="A12" s="53">
        <v>1900</v>
      </c>
      <c r="B12" s="138">
        <v>12</v>
      </c>
      <c r="C12" s="148" t="str">
        <f>IF(B12="","",LOOKUP(B12,$W$3:$W$21,$X$3:$X$21))</f>
        <v>Problemáticas Socio ambientales</v>
      </c>
      <c r="D12" s="185">
        <v>5</v>
      </c>
      <c r="E12" s="186" t="str">
        <f>IF(D12="","",LOOKUP(D12,$W$3:$W$21,$X$3:$X$21))</f>
        <v>Derechos, interc. y ciudadanía (*)</v>
      </c>
      <c r="F12" s="105">
        <v>10</v>
      </c>
      <c r="G12" s="243" t="str">
        <f>IF(F12="","",LOOKUP(F12,$W$3:$W$21,$X$3:$X$21))</f>
        <v xml:space="preserve">Práct. Dte. IV </v>
      </c>
      <c r="H12" s="244"/>
      <c r="I12" s="245"/>
      <c r="J12" s="105">
        <v>2</v>
      </c>
      <c r="K12" s="243" t="str">
        <f>IF(J12="","",LOOKUP(J12,$W$3:$W$21,$X$3:$X$21))</f>
        <v>Ecología</v>
      </c>
      <c r="L12" s="244"/>
      <c r="M12" s="245"/>
      <c r="N12" s="138">
        <v>9</v>
      </c>
      <c r="O12" s="148" t="str">
        <f>IF(N12="","",LOOKUP(N12,$W$3:$W$21,$X$3:$X$21))</f>
        <v>EOI CFG *</v>
      </c>
      <c r="P12" s="183">
        <v>7</v>
      </c>
      <c r="Q12" s="184" t="str">
        <f>IF(P12="","",LOOKUP(P12,$W$3:$W$21,$X$3:$X$21))</f>
        <v>EOI CFE **</v>
      </c>
      <c r="R12" s="105">
        <v>11</v>
      </c>
      <c r="S12" s="243" t="str">
        <f>IF(R12="","",LOOKUP(R12,$W$3:$W$21,$X$3:$X$21))</f>
        <v>Reflexión fil-pol de la PDOC</v>
      </c>
      <c r="T12" s="244"/>
      <c r="U12" s="245"/>
      <c r="W12" s="25">
        <v>10</v>
      </c>
      <c r="X12" s="35" t="s">
        <v>452</v>
      </c>
      <c r="Y12" s="34" t="s">
        <v>108</v>
      </c>
      <c r="Z12" s="34" t="s">
        <v>108</v>
      </c>
      <c r="AA12" s="22"/>
    </row>
    <row r="13" spans="1:27" ht="15" customHeight="1">
      <c r="A13" s="53"/>
      <c r="B13" s="297" t="str">
        <f>IF(B12="","",LOOKUP(B12,$W$3:$W$21,$Y$3:$Y$21))</f>
        <v>Ponti Marcelo</v>
      </c>
      <c r="C13" s="298"/>
      <c r="D13" s="297" t="str">
        <f>IF(D12="","",LOOKUP(D12,$W$3:$W$21,$Y$3:$Y$21))</f>
        <v>a cubrir</v>
      </c>
      <c r="E13" s="268"/>
      <c r="F13" s="260" t="str">
        <f>IF(F12="","",LOOKUP(F12,$W$3:$W$21,$Y$3:$Y$21))</f>
        <v>Nardelli Maximiliano</v>
      </c>
      <c r="G13" s="261"/>
      <c r="H13" s="261"/>
      <c r="I13" s="262"/>
      <c r="J13" s="260" t="str">
        <f>IF(J12="","",LOOKUP(J12,$W$3:$W$21,$Y$3:$Y$21))</f>
        <v>Rosso Rocio</v>
      </c>
      <c r="K13" s="261"/>
      <c r="L13" s="261"/>
      <c r="M13" s="262"/>
      <c r="N13" s="297" t="str">
        <f>IF(N12="","",LOOKUP(N12,$W$3:$W$21,$Y$3:$Y$21))</f>
        <v>Barech Nieves</v>
      </c>
      <c r="O13" s="298"/>
      <c r="P13" s="299" t="str">
        <f>IF(P12="","",LOOKUP(P12,$W$3:$W$21,$Y$3:$Y$21))</f>
        <v>A CUBRIR</v>
      </c>
      <c r="Q13" s="300"/>
      <c r="R13" s="260" t="str">
        <f>IF(R12="","",LOOKUP(R12,$W$3:$W$21,$Y$3:$Y$21))</f>
        <v>A CUBRIR</v>
      </c>
      <c r="S13" s="261"/>
      <c r="T13" s="261"/>
      <c r="U13" s="262"/>
      <c r="W13" s="25">
        <v>11</v>
      </c>
      <c r="X13" s="130" t="s">
        <v>472</v>
      </c>
      <c r="Y13" s="147" t="s">
        <v>421</v>
      </c>
      <c r="Z13" s="147" t="s">
        <v>421</v>
      </c>
      <c r="AA13" s="22"/>
    </row>
    <row r="14" spans="1:27" ht="15" customHeight="1" thickBot="1">
      <c r="A14" s="53">
        <v>2000</v>
      </c>
      <c r="B14" s="301" t="str">
        <f>IF(B12="","",IF(LOOKUP(B12,$W$3:$W$21,$Z$3:$Z$21)="","---",LOOKUP(B12,$W$3:$W$21,$Z$3:$Z$21)))</f>
        <v>Ponti Marcelo</v>
      </c>
      <c r="C14" s="302"/>
      <c r="D14" s="305" t="str">
        <f>IF(D12="","",IF(LOOKUP(D12,$W$3:$W$21,$Z$3:$Z$21)="","---",LOOKUP(D12,$W$3:$W$21,$Z$3:$Z$21)))</f>
        <v>a cubrir</v>
      </c>
      <c r="E14" s="264"/>
      <c r="F14" s="240" t="str">
        <f>IF(F12="","",IF(LOOKUP(F12,$W$3:$W$21,$Z$3:$Z$21)="","---",LOOKUP(F12,$W$3:$W$21,$Z$3:$Z$21)))</f>
        <v>Nardelli Maximiliano</v>
      </c>
      <c r="G14" s="241"/>
      <c r="H14" s="241"/>
      <c r="I14" s="242"/>
      <c r="J14" s="240" t="str">
        <f>IF(J12="","",IF(LOOKUP(J12,$W$3:$W$21,$Z$3:$Z$21)="","---",LOOKUP(J12,$W$3:$W$21,$Z$3:$Z$21)))</f>
        <v>Rosso Rocio</v>
      </c>
      <c r="K14" s="241"/>
      <c r="L14" s="241"/>
      <c r="M14" s="242"/>
      <c r="N14" s="301" t="str">
        <f>IF(N12="","",IF(LOOKUP(N12,$W$3:$W$21,$Z$3:$Z$21)="","---",LOOKUP(N12,$W$3:$W$21,$Z$3:$Z$21)))</f>
        <v>Barech Nieves</v>
      </c>
      <c r="O14" s="302"/>
      <c r="P14" s="303" t="str">
        <f>IF(P12="","",IF(LOOKUP(P12,$W$3:$W$21,$Z$3:$Z$21)="","---",LOOKUP(P12,$W$3:$W$21,$Z$3:$Z$21)))</f>
        <v>A CUBRIR</v>
      </c>
      <c r="Q14" s="304"/>
      <c r="R14" s="240" t="str">
        <f>IF(R12="","",IF(LOOKUP(R12,$W$3:$W$21,$Z$3:$Z$21)="","---",LOOKUP(R12,$W$3:$W$21,$Z$3:$Z$21)))</f>
        <v>A CUBRIR</v>
      </c>
      <c r="S14" s="241"/>
      <c r="T14" s="241"/>
      <c r="U14" s="242"/>
      <c r="W14" s="25">
        <v>12</v>
      </c>
      <c r="X14" s="99" t="s">
        <v>462</v>
      </c>
      <c r="Y14" s="47" t="s">
        <v>120</v>
      </c>
      <c r="Z14" s="47" t="s">
        <v>120</v>
      </c>
      <c r="AA14" s="22"/>
    </row>
    <row r="15" spans="1:27" ht="20.25" customHeight="1">
      <c r="A15" s="53">
        <v>2010</v>
      </c>
      <c r="B15" s="105">
        <v>6</v>
      </c>
      <c r="C15" s="243" t="str">
        <f>IF(B15="","",LOOKUP(B15,$W$3:$W$21,$X$3:$X$21))</f>
        <v>Didactica de la Biología</v>
      </c>
      <c r="D15" s="244"/>
      <c r="E15" s="245"/>
      <c r="F15" s="105">
        <v>3</v>
      </c>
      <c r="G15" s="243" t="str">
        <f>IF(F15="","",LOOKUP(F15,$W$3:$W$21,$X$3:$X$21))</f>
        <v>Evolución</v>
      </c>
      <c r="H15" s="244"/>
      <c r="I15" s="245"/>
      <c r="J15" s="105">
        <v>4</v>
      </c>
      <c r="K15" s="243" t="str">
        <f>IF(J15="","",LOOKUP(J15,$W$3:$W$21,$X$3:$X$21))</f>
        <v>Genética Molecular</v>
      </c>
      <c r="L15" s="244"/>
      <c r="M15" s="245"/>
      <c r="N15" s="105">
        <v>4</v>
      </c>
      <c r="O15" s="243" t="str">
        <f>IF(N15="","",LOOKUP(N15,$W$3:$W$21,$X$3:$X$21))</f>
        <v>Genética Molecular</v>
      </c>
      <c r="P15" s="244"/>
      <c r="Q15" s="245"/>
      <c r="R15" s="105">
        <v>8</v>
      </c>
      <c r="S15" s="243" t="str">
        <f>IF(R15="","",LOOKUP(R15,$W$3:$W$21,$X$3:$X$21))</f>
        <v>Historia y espist. de la Bio.</v>
      </c>
      <c r="T15" s="244"/>
      <c r="U15" s="245"/>
      <c r="W15" s="25">
        <v>13</v>
      </c>
      <c r="X15" s="167" t="s">
        <v>494</v>
      </c>
      <c r="Y15" s="99" t="s">
        <v>432</v>
      </c>
      <c r="Z15" s="99" t="s">
        <v>432</v>
      </c>
      <c r="AA15" s="22"/>
    </row>
    <row r="16" spans="1:27" ht="15" customHeight="1">
      <c r="A16" s="54"/>
      <c r="B16" s="260" t="str">
        <f>IF(B15="","",LOOKUP(B15,$W$3:$W$21,$Y$3:$Y$21))</f>
        <v>Litardo Carla</v>
      </c>
      <c r="C16" s="261"/>
      <c r="D16" s="261"/>
      <c r="E16" s="262"/>
      <c r="F16" s="260" t="str">
        <f>IF(F15="","",LOOKUP(F15,$W$3:$W$21,$Y$3:$Y$21))</f>
        <v>Nardelli Maximiliano</v>
      </c>
      <c r="G16" s="261"/>
      <c r="H16" s="261"/>
      <c r="I16" s="262"/>
      <c r="J16" s="260" t="str">
        <f>IF(J15="","",LOOKUP(J15,$W$3:$W$21,$Y$3:$Y$21))</f>
        <v>Rosso Rocio</v>
      </c>
      <c r="K16" s="261"/>
      <c r="L16" s="261"/>
      <c r="M16" s="262"/>
      <c r="N16" s="260" t="str">
        <f>IF(N15="","",LOOKUP(N15,$W$3:$W$21,$Y$3:$Y$21))</f>
        <v>Rosso Rocio</v>
      </c>
      <c r="O16" s="261"/>
      <c r="P16" s="261"/>
      <c r="Q16" s="262"/>
      <c r="R16" s="260" t="str">
        <f>IF(R15="","",LOOKUP(R15,$W$3:$W$21,$Y$3:$Y$21))</f>
        <v>Constanza Marin Barrera</v>
      </c>
      <c r="S16" s="261"/>
      <c r="T16" s="261"/>
      <c r="U16" s="262"/>
      <c r="W16" s="32">
        <v>14</v>
      </c>
      <c r="X16" s="150" t="s">
        <v>420</v>
      </c>
      <c r="Y16" s="102" t="s">
        <v>150</v>
      </c>
      <c r="Z16" s="47" t="s">
        <v>150</v>
      </c>
      <c r="AA16" s="22"/>
    </row>
    <row r="17" spans="1:27" ht="15" customHeight="1" thickBot="1">
      <c r="A17" s="53">
        <v>2110</v>
      </c>
      <c r="B17" s="240" t="str">
        <f>IF(B15="","",IF(LOOKUP(B15,$W$3:$W$21,$Z$3:$Z$21)="","---",LOOKUP(B15,$W$3:$W$21,$Z$3:$Z$21)))</f>
        <v>Litardo Carla</v>
      </c>
      <c r="C17" s="241"/>
      <c r="D17" s="241"/>
      <c r="E17" s="242"/>
      <c r="F17" s="240" t="str">
        <f>IF(F15="","",IF(LOOKUP(F15,$W$3:$W$21,$Z$3:$Z$21)="","---",LOOKUP(F15,$W$3:$W$21,$Z$3:$Z$21)))</f>
        <v>Nardelli Maximiliano</v>
      </c>
      <c r="G17" s="241"/>
      <c r="H17" s="241"/>
      <c r="I17" s="242"/>
      <c r="J17" s="240" t="str">
        <f>IF(J15="","",IF(LOOKUP(J15,$W$3:$W$21,$Z$3:$Z$21)="","---",LOOKUP(J15,$W$3:$W$21,$Z$3:$Z$21)))</f>
        <v>Rosso Rocio</v>
      </c>
      <c r="K17" s="241"/>
      <c r="L17" s="241"/>
      <c r="M17" s="242"/>
      <c r="N17" s="240" t="str">
        <f>IF(N15="","",IF(LOOKUP(N15,$W$3:$W$21,$Z$3:$Z$21)="","---",LOOKUP(N15,$W$3:$W$21,$Z$3:$Z$21)))</f>
        <v>Rosso Rocio</v>
      </c>
      <c r="O17" s="241"/>
      <c r="P17" s="241"/>
      <c r="Q17" s="242"/>
      <c r="R17" s="240" t="str">
        <f>IF(R15="","",IF(LOOKUP(R15,$W$3:$W$21,$Z$3:$Z$21)="","---",LOOKUP(R15,$W$3:$W$21,$Z$3:$Z$21)))</f>
        <v>Constanza Marin Barrera</v>
      </c>
      <c r="S17" s="241"/>
      <c r="T17" s="241"/>
      <c r="U17" s="242"/>
      <c r="W17" s="25"/>
      <c r="X17" s="35"/>
      <c r="Y17" s="34"/>
      <c r="Z17" s="34"/>
      <c r="AA17" s="22"/>
    </row>
    <row r="18" spans="1:27" ht="23.25" customHeight="1">
      <c r="A18" s="53">
        <v>2110</v>
      </c>
      <c r="B18" s="105">
        <v>6</v>
      </c>
      <c r="C18" s="243" t="str">
        <f>IF(B18="","",LOOKUP(B18,$W$3:$W$21,$X$3:$X$21))</f>
        <v>Didactica de la Biología</v>
      </c>
      <c r="D18" s="244"/>
      <c r="E18" s="245"/>
      <c r="F18" s="105">
        <v>3</v>
      </c>
      <c r="G18" s="243" t="str">
        <f>IF(F18="","",LOOKUP(F18,$W$3:$W$21,$X$3:$X$21))</f>
        <v>Evolución</v>
      </c>
      <c r="H18" s="244"/>
      <c r="I18" s="245"/>
      <c r="J18" s="105">
        <v>4</v>
      </c>
      <c r="K18" s="243" t="str">
        <f>IF(J18="","",LOOKUP(J18,$W$3:$W$21,$X$3:$X$21))</f>
        <v>Genética Molecular</v>
      </c>
      <c r="L18" s="244"/>
      <c r="M18" s="245"/>
      <c r="N18" s="105">
        <v>2</v>
      </c>
      <c r="O18" s="243" t="str">
        <f>IF(N18="","",LOOKUP(N18,$W$3:$W$21,$X$3:$X$21))</f>
        <v>Ecología</v>
      </c>
      <c r="P18" s="244"/>
      <c r="Q18" s="245"/>
      <c r="R18" s="105">
        <v>8</v>
      </c>
      <c r="S18" s="367" t="str">
        <f>IF(R18="","",LOOKUP(R18,$W$3:$W$21,$X$3:$X$21))</f>
        <v>Historia y espist. de la Bio.</v>
      </c>
      <c r="T18" s="368"/>
      <c r="U18" s="369"/>
      <c r="W18" s="25"/>
      <c r="X18" s="35"/>
      <c r="Y18" s="34"/>
      <c r="Z18" s="34"/>
      <c r="AA18" s="22"/>
    </row>
    <row r="19" spans="1:27" ht="15" customHeight="1">
      <c r="A19" s="54"/>
      <c r="B19" s="260" t="str">
        <f>IF(B18="","",LOOKUP(B18,$W$3:$W$21,$Y$3:$Y$21))</f>
        <v>Litardo Carla</v>
      </c>
      <c r="C19" s="261"/>
      <c r="D19" s="261"/>
      <c r="E19" s="262"/>
      <c r="F19" s="260" t="str">
        <f>IF(F18="","",LOOKUP(F18,$W$3:$W$21,$Y$3:$Y$21))</f>
        <v>Nardelli Maximiliano</v>
      </c>
      <c r="G19" s="261"/>
      <c r="H19" s="261"/>
      <c r="I19" s="262"/>
      <c r="J19" s="260" t="str">
        <f>IF(J18="","",LOOKUP(J18,$W$3:$W$21,$Y$3:$Y$21))</f>
        <v>Rosso Rocio</v>
      </c>
      <c r="K19" s="261"/>
      <c r="L19" s="261"/>
      <c r="M19" s="262"/>
      <c r="N19" s="260" t="str">
        <f>IF(N18="","",LOOKUP(N18,$W$3:$W$21,$Y$3:$Y$21))</f>
        <v>Rosso Rocio</v>
      </c>
      <c r="O19" s="261"/>
      <c r="P19" s="261"/>
      <c r="Q19" s="262"/>
      <c r="R19" s="260" t="str">
        <f>IF(R18="","",LOOKUP(R18,$W$3:$W$21,$Y$3:$Y$21))</f>
        <v>Constanza Marin Barrera</v>
      </c>
      <c r="S19" s="261"/>
      <c r="T19" s="261"/>
      <c r="U19" s="262"/>
      <c r="W19" s="25"/>
      <c r="X19" s="46"/>
      <c r="Y19" s="47"/>
      <c r="Z19" s="47"/>
      <c r="AA19" s="22"/>
    </row>
    <row r="20" spans="1:27" ht="15" customHeight="1">
      <c r="A20" s="53">
        <v>2210</v>
      </c>
      <c r="B20" s="240" t="str">
        <f>IF(B18="","",IF(LOOKUP(B18,$W$3:$W$21,$Z$3:$Z$21)="","---",LOOKUP(B18,$W$3:$W$21,$Z$3:$Z$21)))</f>
        <v>Litardo Carla</v>
      </c>
      <c r="C20" s="241"/>
      <c r="D20" s="241"/>
      <c r="E20" s="242"/>
      <c r="F20" s="240" t="str">
        <f>IF(F18="","",IF(LOOKUP(F18,$W$3:$W$21,$Z$3:$Z$21)="","---",LOOKUP(F18,$W$3:$W$21,$Z$3:$Z$21)))</f>
        <v>Nardelli Maximiliano</v>
      </c>
      <c r="G20" s="241"/>
      <c r="H20" s="241"/>
      <c r="I20" s="242"/>
      <c r="J20" s="240" t="str">
        <f>IF(J18="","",IF(LOOKUP(J18,$W$3:$W$21,$Z$3:$Z$21)="","---",LOOKUP(J18,$W$3:$W$21,$Z$3:$Z$21)))</f>
        <v>Rosso Rocio</v>
      </c>
      <c r="K20" s="241"/>
      <c r="L20" s="241"/>
      <c r="M20" s="242"/>
      <c r="N20" s="240" t="str">
        <f>IF(N18="","",IF(LOOKUP(N18,$W$3:$W$21,$Z$3:$Z$21)="","---",LOOKUP(N18,$W$3:$W$21,$Z$3:$Z$21)))</f>
        <v>Rosso Rocio</v>
      </c>
      <c r="O20" s="241"/>
      <c r="P20" s="241"/>
      <c r="Q20" s="242"/>
      <c r="R20" s="240" t="str">
        <f>IF(R18="","",IF(LOOKUP(R18,$W$3:$W$21,$Z$3:$Z$21)="","---",LOOKUP(R18,$W$3:$W$21,$Z$3:$Z$21)))</f>
        <v>Constanza Marin Barrera</v>
      </c>
      <c r="S20" s="241"/>
      <c r="T20" s="241"/>
      <c r="U20" s="242"/>
      <c r="W20" s="25"/>
      <c r="X20" s="46"/>
      <c r="Y20" s="47"/>
      <c r="Z20" s="47"/>
      <c r="AA20" s="22"/>
    </row>
    <row r="21" spans="1:27" ht="15" customHeight="1">
      <c r="B21" s="48"/>
      <c r="C21" s="48"/>
      <c r="D21" s="48"/>
      <c r="E21" s="49"/>
      <c r="F21" s="49"/>
      <c r="G21" s="49"/>
      <c r="H21" s="49"/>
      <c r="I21" s="49"/>
      <c r="J21" s="49"/>
      <c r="K21" s="49"/>
      <c r="L21" s="49"/>
      <c r="M21" s="49"/>
      <c r="N21" s="49"/>
      <c r="O21" s="49"/>
      <c r="P21" s="49"/>
      <c r="Q21" s="50"/>
      <c r="R21" s="50"/>
      <c r="S21" s="50"/>
      <c r="T21" s="50"/>
      <c r="U21" s="50"/>
      <c r="W21" s="25"/>
      <c r="X21" s="46"/>
      <c r="Y21" s="47"/>
      <c r="Z21" s="47"/>
      <c r="AA21" s="22"/>
    </row>
    <row r="22" spans="1:27" ht="12.75" customHeight="1">
      <c r="C22" s="110" t="s">
        <v>474</v>
      </c>
    </row>
    <row r="23" spans="1:27" ht="12.75" customHeight="1">
      <c r="C23" s="165" t="s">
        <v>487</v>
      </c>
    </row>
    <row r="24" spans="1:27" ht="12.75" customHeight="1">
      <c r="C24" s="165" t="s">
        <v>491</v>
      </c>
    </row>
    <row r="25" spans="1:27" ht="12.75" customHeight="1">
      <c r="C25" s="165" t="s">
        <v>495</v>
      </c>
    </row>
    <row r="26" spans="1:27" ht="12.75" customHeight="1"/>
    <row r="27" spans="1:27" ht="12.75" customHeight="1"/>
    <row r="28" spans="1:27" ht="12.75" customHeight="1"/>
    <row r="29" spans="1:27" ht="12.75" customHeight="1"/>
    <row r="30" spans="1:27" ht="12.75" customHeight="1"/>
    <row r="31" spans="1:27" ht="12.75" customHeight="1"/>
    <row r="32" spans="1:27"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row r="186" ht="12.75"/>
    <row r="187" ht="12.75"/>
    <row r="188" ht="12.75"/>
    <row r="189" ht="12.75"/>
    <row r="190" ht="12.75"/>
    <row r="191" ht="12.75"/>
    <row r="192" ht="12.75"/>
    <row r="193" ht="12.75"/>
    <row r="194" ht="12.75"/>
    <row r="195" ht="12.75"/>
    <row r="196" ht="12.75"/>
    <row r="197" ht="12.75"/>
    <row r="198" ht="12.75"/>
    <row r="199" ht="12.75"/>
    <row r="200" ht="12.75"/>
    <row r="201" ht="12.75"/>
    <row r="202" ht="12.75"/>
    <row r="203" ht="12.75"/>
    <row r="204" ht="12.75"/>
    <row r="205" ht="12.75"/>
    <row r="206" ht="12.75"/>
    <row r="207" ht="12.75"/>
    <row r="208" ht="12.75"/>
    <row r="209" ht="12.75"/>
    <row r="210" ht="12.75"/>
    <row r="211" ht="12.75"/>
    <row r="212" ht="12.75"/>
    <row r="213" ht="12.75"/>
    <row r="214" ht="12.75"/>
    <row r="215" ht="12.75"/>
    <row r="216" ht="12.75"/>
    <row r="217" ht="12.75"/>
    <row r="218" ht="12.75"/>
    <row r="219" ht="12.75"/>
    <row r="220" ht="12.75"/>
    <row r="221" ht="12.75"/>
    <row r="222" ht="12.75"/>
    <row r="223" ht="12.75"/>
    <row r="224" ht="12.75"/>
    <row r="225" ht="12.75"/>
    <row r="226" ht="12.75"/>
    <row r="227" ht="12.75"/>
    <row r="228" ht="12.75"/>
    <row r="229" ht="12.75"/>
    <row r="230" ht="12.75"/>
    <row r="231" ht="12.75"/>
    <row r="232" ht="12.75"/>
    <row r="233" ht="12.75"/>
    <row r="234" ht="12.75"/>
    <row r="235" ht="12.75"/>
    <row r="236" ht="12.75"/>
    <row r="237" ht="12.75"/>
    <row r="238" ht="12.75"/>
    <row r="239" ht="12.75"/>
    <row r="240" ht="12.75"/>
    <row r="241" ht="12.75"/>
    <row r="242" ht="12.75"/>
    <row r="243" ht="12.75"/>
    <row r="244" ht="12.75"/>
    <row r="245" ht="12.75"/>
    <row r="246" ht="12.75"/>
    <row r="247" ht="12.75"/>
    <row r="248" ht="12.75"/>
    <row r="249" ht="12.75"/>
    <row r="250" ht="12.75"/>
    <row r="251" ht="12.75"/>
    <row r="252" ht="12.75"/>
    <row r="253" ht="12.75"/>
    <row r="254" ht="12.75"/>
    <row r="255" ht="12.75"/>
    <row r="256" ht="12.75"/>
    <row r="257" ht="12.75"/>
    <row r="258" ht="12.75"/>
    <row r="259" ht="12.75"/>
    <row r="260" ht="12.75"/>
    <row r="261" ht="12.75"/>
    <row r="262" ht="12.75"/>
    <row r="263" ht="12.75"/>
    <row r="264" ht="12.75"/>
    <row r="265" ht="12.75"/>
    <row r="266" ht="12.75"/>
    <row r="267" ht="12.75"/>
    <row r="268" ht="12.75"/>
    <row r="269" ht="12.75"/>
    <row r="270" ht="12.75"/>
    <row r="271" ht="12.75"/>
    <row r="272" ht="12.75"/>
    <row r="273" ht="12.75"/>
    <row r="274" ht="12.75"/>
    <row r="275" ht="12.75"/>
    <row r="276" ht="12.75"/>
    <row r="277" ht="12.75"/>
    <row r="278" ht="12.75"/>
    <row r="279" ht="12.75"/>
    <row r="280" ht="12.75"/>
    <row r="281" ht="12.75"/>
    <row r="282" ht="12.75"/>
    <row r="283" ht="12.75"/>
    <row r="284" ht="12.75"/>
    <row r="285" ht="12.75"/>
    <row r="286" ht="12.75"/>
    <row r="287" ht="12.75"/>
    <row r="288" ht="12.75"/>
    <row r="289" ht="12.75"/>
    <row r="290" ht="12.75"/>
    <row r="291" ht="12.75"/>
    <row r="292" ht="12.75"/>
    <row r="293" ht="12.75"/>
    <row r="294" ht="12.75"/>
    <row r="295" ht="12.75"/>
    <row r="296" ht="12.75"/>
    <row r="297" ht="12.75"/>
    <row r="298" ht="12.75"/>
    <row r="299" ht="12.75"/>
    <row r="300" ht="12.75"/>
    <row r="301" ht="12.75"/>
    <row r="302" ht="12.75"/>
    <row r="303" ht="12.75"/>
    <row r="304" ht="12.75"/>
    <row r="305" ht="12.75"/>
    <row r="306" ht="12.75"/>
    <row r="307" ht="12.75"/>
    <row r="308" ht="12.75"/>
    <row r="309" ht="12.75"/>
    <row r="310" ht="12.75"/>
    <row r="311" ht="12.75"/>
    <row r="312" ht="12.75"/>
    <row r="313" ht="12.75"/>
    <row r="314" ht="12.75"/>
    <row r="315" ht="12.75"/>
    <row r="316" ht="12.75"/>
    <row r="317" ht="12.75"/>
    <row r="318" ht="12.75"/>
    <row r="319" ht="12.75"/>
    <row r="320" ht="12.75"/>
    <row r="321" ht="12.75"/>
    <row r="322" ht="12.75"/>
    <row r="323" ht="12.75"/>
    <row r="324" ht="12.75"/>
    <row r="325" ht="12.75"/>
    <row r="326" ht="12.75"/>
    <row r="327" ht="12.75"/>
    <row r="328" ht="12.75"/>
    <row r="329" ht="12.75"/>
    <row r="330" ht="12.75"/>
    <row r="331" ht="12.75"/>
    <row r="332" ht="12.75"/>
    <row r="333" ht="12.75"/>
    <row r="334" ht="12.75"/>
    <row r="335" ht="12.75"/>
    <row r="336" ht="12.75"/>
    <row r="337" ht="12.75"/>
    <row r="338" ht="12.75"/>
    <row r="339" ht="12.75"/>
    <row r="340" ht="12.75"/>
    <row r="341" ht="12.75"/>
    <row r="342" ht="12.75"/>
    <row r="343" ht="12.75"/>
    <row r="344" ht="12.75"/>
    <row r="345" ht="12.75"/>
    <row r="346" ht="12.75"/>
    <row r="347" ht="12.75"/>
    <row r="348" ht="12.75"/>
    <row r="349" ht="12.75"/>
    <row r="350" ht="12.75"/>
    <row r="351" ht="12.75"/>
    <row r="352" ht="12.75"/>
    <row r="353" ht="12.75"/>
    <row r="354" ht="12.75"/>
    <row r="355" ht="12.75"/>
    <row r="356" ht="12.75"/>
    <row r="357" ht="12.75"/>
    <row r="358" ht="12.75"/>
    <row r="359" ht="12.75"/>
    <row r="360" ht="12.75"/>
    <row r="361" ht="12.75"/>
    <row r="362" ht="12.75"/>
    <row r="363" ht="12.75"/>
    <row r="364" ht="12.75"/>
    <row r="365" ht="12.75"/>
    <row r="366" ht="12.75"/>
    <row r="367" ht="12.75"/>
    <row r="368" ht="12.75"/>
    <row r="369" ht="12.75"/>
    <row r="370" ht="12.75"/>
    <row r="371" ht="12.75"/>
    <row r="372" ht="12.75"/>
    <row r="373" ht="12.75"/>
    <row r="374" ht="12.75"/>
    <row r="375" ht="12.75"/>
    <row r="376" ht="12.75"/>
    <row r="377" ht="12.75"/>
    <row r="378" ht="12.75"/>
    <row r="379" ht="12.75"/>
    <row r="380" ht="12.75"/>
    <row r="381" ht="12.75"/>
    <row r="382" ht="12.75"/>
    <row r="383" ht="12.75"/>
    <row r="384" ht="12.75"/>
    <row r="385" ht="12.75"/>
    <row r="386" ht="12.75"/>
    <row r="387" ht="12.75"/>
    <row r="388" ht="12.75"/>
    <row r="389" ht="12.75"/>
    <row r="390" ht="12.75"/>
    <row r="391" ht="12.75"/>
    <row r="392" ht="12.75"/>
    <row r="393" ht="12.75"/>
    <row r="394" ht="12.75"/>
    <row r="395" ht="12.75"/>
    <row r="396" ht="12.75"/>
    <row r="397" ht="12.75"/>
    <row r="398" ht="12.75"/>
    <row r="399" ht="12.75"/>
    <row r="400" ht="12.75"/>
    <row r="401" ht="12.75"/>
    <row r="402" ht="12.75"/>
    <row r="403" ht="12.75"/>
    <row r="404" ht="12.75"/>
    <row r="405" ht="12.75"/>
    <row r="406" ht="12.75"/>
    <row r="407" ht="12.75"/>
    <row r="408" ht="12.75"/>
    <row r="409" ht="12.75"/>
    <row r="410" ht="12.75"/>
    <row r="411" ht="12.75"/>
    <row r="412" ht="12.75"/>
    <row r="413" ht="12.75"/>
    <row r="414" ht="12.75"/>
    <row r="415" ht="12.75"/>
    <row r="416" ht="12.75"/>
    <row r="417" ht="12.75"/>
    <row r="418" ht="12.75"/>
    <row r="419" ht="12.75"/>
    <row r="420" ht="12.75"/>
    <row r="421" ht="12.75"/>
    <row r="422" ht="12.75"/>
    <row r="423" ht="12.75"/>
    <row r="424" ht="12.75"/>
    <row r="425" ht="12.75"/>
    <row r="426" ht="12.75"/>
    <row r="427" ht="12.75"/>
    <row r="428" ht="12.75"/>
    <row r="429" ht="12.75"/>
    <row r="430" ht="12.75"/>
    <row r="431" ht="12.75"/>
    <row r="432" ht="12.75"/>
    <row r="433" ht="12.75"/>
    <row r="434" ht="12.75"/>
    <row r="435" ht="12.75"/>
    <row r="436" ht="12.75"/>
    <row r="437" ht="12.75"/>
    <row r="438" ht="12.75"/>
    <row r="439" ht="12.75"/>
    <row r="440" ht="12.75"/>
    <row r="441" ht="12.75"/>
    <row r="442" ht="12.75"/>
    <row r="443" ht="12.75"/>
    <row r="444" ht="12.75"/>
    <row r="445" ht="12.75"/>
    <row r="446" ht="12.75"/>
    <row r="447" ht="12.75"/>
    <row r="448" ht="12.75"/>
    <row r="449" ht="12.75"/>
    <row r="450" ht="12.75"/>
    <row r="451" ht="12.75"/>
    <row r="452" ht="12.75"/>
    <row r="453" ht="12.75"/>
    <row r="454" ht="12.75"/>
    <row r="455" ht="12.75"/>
    <row r="456" ht="12.75"/>
    <row r="457" ht="12.75"/>
    <row r="458" ht="12.75"/>
    <row r="459" ht="12.75"/>
    <row r="460" ht="12.75"/>
    <row r="461" ht="12.75"/>
    <row r="462" ht="12.75"/>
    <row r="463" ht="12.75"/>
    <row r="464" ht="12.75"/>
    <row r="465" ht="12.75"/>
    <row r="466" ht="12.75"/>
    <row r="467" ht="12.75"/>
    <row r="468" ht="12.75"/>
    <row r="469" ht="12.75"/>
    <row r="470" ht="12.75"/>
    <row r="471" ht="12.75"/>
    <row r="472" ht="12.75"/>
    <row r="473" ht="12.75"/>
    <row r="474" ht="12.75"/>
    <row r="475" ht="12.75"/>
    <row r="476" ht="12.75"/>
    <row r="477" ht="12.75"/>
    <row r="478" ht="12.75"/>
    <row r="479" ht="12.75"/>
    <row r="480" ht="12.75"/>
    <row r="481" ht="12.75"/>
    <row r="482" ht="12.75"/>
    <row r="483" ht="12.75"/>
    <row r="484" ht="12.75"/>
    <row r="485" ht="12.75"/>
    <row r="486" ht="12.75"/>
    <row r="487" ht="12.75"/>
    <row r="488" ht="12.75"/>
    <row r="489" ht="12.75"/>
    <row r="490" ht="12.75"/>
    <row r="491" ht="12.75"/>
    <row r="492" ht="12.75"/>
    <row r="493" ht="12.75"/>
    <row r="494" ht="12.75"/>
    <row r="495" ht="12.75"/>
    <row r="496" ht="12.75"/>
    <row r="497" ht="12.75"/>
    <row r="498" ht="12.75"/>
    <row r="499" ht="12.75"/>
    <row r="500" ht="12.75"/>
    <row r="501" ht="12.75"/>
    <row r="502" ht="12.75"/>
    <row r="503" ht="12.75"/>
    <row r="504" ht="12.75"/>
    <row r="505" ht="12.75"/>
    <row r="506" ht="12.75"/>
    <row r="507" ht="12.75"/>
    <row r="508" ht="12.75"/>
    <row r="509" ht="12.75"/>
    <row r="510" ht="12.75"/>
    <row r="511" ht="12.75"/>
    <row r="512" ht="12.75"/>
    <row r="513" ht="12.75"/>
    <row r="514" ht="12.75"/>
    <row r="515" ht="12.75"/>
    <row r="516" ht="12.75"/>
    <row r="517" ht="12.75"/>
    <row r="518" ht="12.75"/>
    <row r="519" ht="12.75"/>
    <row r="520" ht="12.75"/>
    <row r="521" ht="12.75"/>
    <row r="522" ht="12.75"/>
    <row r="523" ht="12.75"/>
    <row r="524" ht="12.75"/>
    <row r="525" ht="12.75"/>
    <row r="526" ht="12.75"/>
    <row r="527" ht="12.75"/>
    <row r="528" ht="12.75"/>
    <row r="529" ht="12.75"/>
    <row r="530" ht="12.75"/>
    <row r="531" ht="12.75"/>
    <row r="532" ht="12.75"/>
    <row r="533" ht="12.75"/>
    <row r="534" ht="12.75"/>
    <row r="535" ht="12.75"/>
    <row r="536" ht="12.75"/>
    <row r="537" ht="12.75"/>
    <row r="538" ht="12.75"/>
    <row r="539" ht="12.75"/>
    <row r="540" ht="12.75"/>
    <row r="541" ht="12.75"/>
    <row r="542" ht="12.75"/>
    <row r="543" ht="12.75"/>
    <row r="544" ht="12.75"/>
    <row r="545" ht="12.75"/>
    <row r="546" ht="12.75"/>
    <row r="547" ht="12.75"/>
    <row r="548" ht="12.75"/>
    <row r="549" ht="12.75"/>
    <row r="550" ht="12.75"/>
    <row r="551" ht="12.75"/>
    <row r="552" ht="12.75"/>
    <row r="553" ht="12.75"/>
    <row r="554" ht="12.75"/>
    <row r="555" ht="12.75"/>
    <row r="556" ht="12.75"/>
    <row r="557" ht="12.75"/>
    <row r="558" ht="12.75"/>
    <row r="559" ht="12.75"/>
    <row r="560" ht="12.75"/>
    <row r="561" ht="12.75"/>
    <row r="562" ht="12.75"/>
    <row r="563" ht="12.75"/>
    <row r="564" ht="12.75"/>
    <row r="565" ht="12.75"/>
    <row r="566" ht="12.75"/>
    <row r="567" ht="12.75"/>
    <row r="568" ht="12.75"/>
    <row r="569" ht="12.75"/>
    <row r="570" ht="12.75"/>
    <row r="571" ht="12.75"/>
    <row r="572" ht="12.75"/>
    <row r="573" ht="12.75"/>
    <row r="574" ht="12.75"/>
    <row r="575" ht="12.75"/>
    <row r="576" ht="12.75"/>
    <row r="577" ht="12.75"/>
    <row r="578" ht="12.75"/>
    <row r="579" ht="12.75"/>
    <row r="580" ht="12.75"/>
    <row r="581" ht="12.75"/>
    <row r="582" ht="12.75"/>
    <row r="583" ht="12.75"/>
    <row r="584" ht="12.75"/>
    <row r="585" ht="12.75"/>
    <row r="586" ht="12.75"/>
    <row r="587" ht="12.75"/>
    <row r="588" ht="12.75"/>
    <row r="589" ht="12.75"/>
    <row r="590" ht="12.75"/>
    <row r="591" ht="12.75"/>
    <row r="592" ht="12.75"/>
    <row r="593" ht="12.75"/>
    <row r="594" ht="12.75"/>
    <row r="595" ht="12.75"/>
    <row r="596" ht="12.75"/>
    <row r="597" ht="12.75"/>
    <row r="598" ht="12.75"/>
    <row r="599" ht="12.75"/>
    <row r="600" ht="12.75"/>
    <row r="601" ht="12.75"/>
    <row r="602" ht="12.75"/>
    <row r="603" ht="12.75"/>
    <row r="604" ht="12.75"/>
    <row r="605" ht="12.75"/>
    <row r="606" ht="12.75"/>
    <row r="607" ht="12.75"/>
    <row r="608" ht="12.75"/>
    <row r="609" ht="12.75"/>
    <row r="610" ht="12.75"/>
    <row r="611" ht="12.75"/>
    <row r="612" ht="12.75"/>
    <row r="613" ht="12.75"/>
    <row r="614" ht="12.75"/>
    <row r="615" ht="12.75"/>
    <row r="616" ht="12.75"/>
    <row r="617" ht="12.75"/>
    <row r="618" ht="12.75"/>
    <row r="619" ht="12.75"/>
    <row r="620" ht="12.75"/>
    <row r="621" ht="12.75"/>
    <row r="622" ht="12.75"/>
    <row r="623" ht="12.75"/>
    <row r="624" ht="12.75"/>
    <row r="625" ht="12.75"/>
    <row r="626" ht="12.75"/>
    <row r="627" ht="12.75"/>
    <row r="628" ht="12.75"/>
    <row r="629" ht="12.75"/>
    <row r="630" ht="12.75"/>
    <row r="631" ht="12.75"/>
    <row r="632" ht="12.75"/>
    <row r="633" ht="12.75"/>
    <row r="634" ht="12.75"/>
    <row r="635" ht="12.75"/>
    <row r="636" ht="12.75"/>
    <row r="637" ht="12.75"/>
    <row r="638" ht="12.75"/>
    <row r="639" ht="12.75"/>
    <row r="640" ht="12.75"/>
    <row r="641" ht="12.75"/>
    <row r="642" ht="12.75"/>
    <row r="643" ht="12.75"/>
    <row r="644" ht="12.75"/>
    <row r="645" ht="12.75"/>
    <row r="646" ht="12.75"/>
    <row r="647" ht="12.75"/>
    <row r="648" ht="12.75"/>
    <row r="649" ht="12.75"/>
    <row r="650" ht="12.75"/>
    <row r="651" ht="12.75"/>
    <row r="652" ht="12.75"/>
    <row r="653" ht="12.75"/>
    <row r="654" ht="12.75"/>
    <row r="655" ht="12.75"/>
    <row r="656" ht="12.75"/>
    <row r="657" ht="12.75"/>
    <row r="658" ht="12.75"/>
    <row r="659" ht="12.75"/>
    <row r="660" ht="12.75"/>
    <row r="661" ht="12.75"/>
    <row r="662" ht="12.75"/>
    <row r="663" ht="12.75"/>
    <row r="664" ht="12.75"/>
    <row r="665" ht="12.75"/>
    <row r="666" ht="12.75"/>
    <row r="667" ht="12.75"/>
    <row r="668" ht="12.75"/>
    <row r="669" ht="12.75"/>
    <row r="670" ht="12.75"/>
    <row r="671" ht="12.75"/>
    <row r="672" ht="12.75"/>
    <row r="673" ht="12.75"/>
    <row r="674" ht="12.75"/>
    <row r="675" ht="12.75"/>
    <row r="676" ht="12.75"/>
    <row r="677" ht="12.75"/>
    <row r="678" ht="12.75"/>
    <row r="679" ht="12.75"/>
    <row r="680" ht="12.75"/>
    <row r="681" ht="12.75"/>
    <row r="682" ht="12.75"/>
    <row r="683" ht="12.75"/>
    <row r="684" ht="12.75"/>
    <row r="685" ht="12.75"/>
    <row r="686" ht="12.75"/>
    <row r="687" ht="12.75"/>
    <row r="688" ht="12.75"/>
    <row r="689" ht="12.75"/>
    <row r="690" ht="12.75"/>
    <row r="691" ht="12.75"/>
    <row r="692" ht="12.75"/>
    <row r="693" ht="12.75"/>
    <row r="694" ht="12.75"/>
    <row r="695" ht="12.75"/>
    <row r="696" ht="12.75"/>
    <row r="697" ht="12.75"/>
    <row r="698" ht="12.75"/>
    <row r="699" ht="12.75"/>
    <row r="700" ht="12.75"/>
    <row r="701" ht="12.75"/>
    <row r="702" ht="12.75"/>
    <row r="703" ht="12.75"/>
    <row r="704" ht="12.75"/>
    <row r="705" ht="12.75"/>
    <row r="706" ht="12.75"/>
    <row r="707" ht="12.75"/>
    <row r="708" ht="12.75"/>
    <row r="709" ht="12.75"/>
    <row r="710" ht="12.75"/>
    <row r="711" ht="12.75"/>
    <row r="712" ht="12.75"/>
    <row r="713" ht="12.75"/>
    <row r="714" ht="12.75"/>
    <row r="715" ht="12.75"/>
    <row r="716" ht="12.75"/>
    <row r="717" ht="12.75"/>
    <row r="718" ht="12.75"/>
    <row r="719" ht="12.75"/>
    <row r="720" ht="12.75"/>
    <row r="721" ht="12.75"/>
    <row r="722" ht="12.75"/>
    <row r="723" ht="12.75"/>
    <row r="724" ht="12.75"/>
    <row r="725" ht="12.75"/>
    <row r="726" ht="12.75"/>
    <row r="727" ht="12.75"/>
    <row r="728" ht="12.75"/>
    <row r="729" ht="12.75"/>
    <row r="730" ht="12.75"/>
    <row r="731" ht="12.75"/>
    <row r="732" ht="12.75"/>
    <row r="733" ht="12.75"/>
    <row r="734" ht="12.75"/>
    <row r="735" ht="12.75"/>
    <row r="736" ht="12.75"/>
    <row r="737" ht="12.75"/>
    <row r="738" ht="12.75"/>
    <row r="739" ht="12.75"/>
    <row r="740" ht="12.75"/>
    <row r="741" ht="12.75"/>
    <row r="742" ht="12.75"/>
    <row r="743" ht="12.75"/>
    <row r="744" ht="12.75"/>
    <row r="745" ht="12.75"/>
    <row r="746" ht="12.75"/>
    <row r="747" ht="12.75"/>
    <row r="748" ht="12.75"/>
    <row r="749" ht="12.75"/>
    <row r="750" ht="12.75"/>
    <row r="751" ht="12.75"/>
    <row r="752" ht="12.75"/>
    <row r="753" ht="12.75"/>
    <row r="754" ht="12.75"/>
    <row r="755" ht="12.75"/>
    <row r="756" ht="12.75"/>
    <row r="757" ht="12.75"/>
    <row r="758" ht="12.75"/>
    <row r="759" ht="12.75"/>
    <row r="760" ht="12.75"/>
    <row r="761" ht="12.75"/>
    <row r="762" ht="12.75"/>
    <row r="763" ht="12.75"/>
    <row r="764" ht="12.75"/>
    <row r="765" ht="12.75"/>
    <row r="766" ht="12.75"/>
    <row r="767" ht="12.75"/>
    <row r="768" ht="12.75"/>
    <row r="769" ht="12.75"/>
    <row r="770" ht="12.75"/>
    <row r="771" ht="12.75"/>
    <row r="772" ht="12.75"/>
    <row r="773" ht="12.75"/>
    <row r="774" ht="12.75"/>
    <row r="775" ht="12.75"/>
    <row r="776" ht="12.75"/>
    <row r="777" ht="12.75"/>
    <row r="778" ht="12.75"/>
    <row r="779" ht="12.75"/>
    <row r="780" ht="12.75"/>
    <row r="781" ht="12.75"/>
    <row r="782" ht="12.75"/>
    <row r="783" ht="12.75"/>
    <row r="784" ht="12.75"/>
    <row r="785" ht="12.75"/>
    <row r="786" ht="12.75"/>
    <row r="787" ht="12.75"/>
    <row r="788" ht="12.75"/>
    <row r="789" ht="12.75"/>
    <row r="790" ht="12.75"/>
    <row r="791" ht="12.75"/>
    <row r="792" ht="12.75"/>
    <row r="793" ht="12.75"/>
    <row r="794" ht="12.75"/>
    <row r="795" ht="12.75"/>
    <row r="796" ht="12.75"/>
    <row r="797" ht="12.75"/>
    <row r="798" ht="12.75"/>
    <row r="799" ht="12.75"/>
    <row r="800" ht="12.75"/>
    <row r="801" ht="12.75"/>
    <row r="802" ht="12.75"/>
    <row r="803" ht="12.75"/>
    <row r="804" ht="12.75"/>
    <row r="805" ht="12.75"/>
    <row r="806" ht="12.75"/>
    <row r="807" ht="12.75"/>
    <row r="808" ht="12.75"/>
    <row r="809" ht="12.75"/>
    <row r="810" ht="12.75"/>
    <row r="811" ht="12.75"/>
    <row r="812" ht="12.75"/>
    <row r="813" ht="12.75"/>
    <row r="814" ht="12.75"/>
    <row r="815" ht="12.75"/>
    <row r="816" ht="12.75"/>
    <row r="817" ht="12.75"/>
    <row r="818" ht="12.75"/>
    <row r="819" ht="12.75"/>
    <row r="820" ht="12.75"/>
    <row r="821" ht="12.75"/>
    <row r="822" ht="12.75"/>
    <row r="823" ht="12.75"/>
    <row r="824" ht="12.75"/>
    <row r="825" ht="12.75"/>
    <row r="826" ht="12.75"/>
    <row r="827" ht="12.75"/>
    <row r="828" ht="12.75"/>
    <row r="829" ht="12.75"/>
    <row r="830" ht="12.75"/>
    <row r="831" ht="12.75"/>
    <row r="832" ht="12.75"/>
    <row r="833" ht="12.75"/>
    <row r="834" ht="12.75"/>
    <row r="835" ht="12.75"/>
    <row r="836" ht="12.75"/>
    <row r="837" ht="12.75"/>
    <row r="838" ht="12.75"/>
    <row r="839" ht="12.75"/>
    <row r="840" ht="12.75"/>
    <row r="841" ht="12.75"/>
    <row r="842" ht="12.75"/>
    <row r="843" ht="12.75"/>
    <row r="844" ht="12.75"/>
    <row r="845" ht="12.75"/>
    <row r="846" ht="12.75"/>
    <row r="847" ht="12.75"/>
    <row r="848" ht="12.75"/>
    <row r="849" ht="12.75"/>
    <row r="850" ht="12.75"/>
    <row r="851" ht="12.75"/>
    <row r="852" ht="12.75"/>
    <row r="853" ht="12.75"/>
    <row r="854" ht="12.75"/>
    <row r="855" ht="12.75"/>
    <row r="856" ht="12.75"/>
    <row r="857" ht="12.75"/>
    <row r="858" ht="12.75"/>
    <row r="859" ht="12.75"/>
    <row r="860" ht="12.75"/>
    <row r="861" ht="12.75"/>
    <row r="862" ht="12.75"/>
    <row r="863" ht="12.75"/>
    <row r="864" ht="12.75"/>
    <row r="865" ht="12.75"/>
    <row r="866" ht="12.75"/>
    <row r="867" ht="12.75"/>
    <row r="868" ht="12.75"/>
    <row r="869" ht="12.75"/>
    <row r="870" ht="12.75"/>
    <row r="871" ht="12.75"/>
    <row r="872" ht="12.75"/>
    <row r="873" ht="12.75"/>
    <row r="874" ht="12.75"/>
    <row r="875" ht="12.75"/>
    <row r="876" ht="12.75"/>
    <row r="877" ht="12.75"/>
    <row r="878" ht="12.75"/>
    <row r="879" ht="12.75"/>
    <row r="880" ht="12.75"/>
    <row r="881" ht="12.75"/>
    <row r="882" ht="12.75"/>
    <row r="883" ht="12.75"/>
    <row r="884" ht="12.75"/>
    <row r="885" ht="12.75"/>
    <row r="886" ht="12.75"/>
    <row r="887" ht="12.75"/>
    <row r="888" ht="12.75"/>
    <row r="889" ht="12.75"/>
    <row r="890" ht="12.75"/>
    <row r="891" ht="12.75"/>
    <row r="892" ht="12.75"/>
    <row r="893" ht="12.75"/>
    <row r="894" ht="12.75"/>
    <row r="895" ht="12.75"/>
    <row r="896" ht="12.75"/>
    <row r="897" ht="12.75"/>
    <row r="898" ht="12.75"/>
    <row r="899" ht="12.75"/>
    <row r="900" ht="12.75"/>
    <row r="901" ht="12.75"/>
    <row r="902" ht="12.75"/>
    <row r="903" ht="12.75"/>
    <row r="904" ht="12.75"/>
    <row r="905" ht="12.75"/>
    <row r="906" ht="12.75"/>
    <row r="907" ht="12.75"/>
    <row r="908" ht="12.75"/>
    <row r="909" ht="12.75"/>
    <row r="910" ht="12.75"/>
    <row r="911" ht="12.75"/>
    <row r="912" ht="12.75"/>
    <row r="913" ht="12.75"/>
    <row r="914" ht="12.75"/>
    <row r="915" ht="12.75"/>
    <row r="916" ht="12.75"/>
    <row r="917" ht="12.75"/>
    <row r="918" ht="12.75"/>
    <row r="919" ht="12.75"/>
    <row r="920" ht="12.75"/>
    <row r="921" ht="12.75"/>
    <row r="922" ht="12.75"/>
    <row r="923" ht="12.75"/>
    <row r="924" ht="12.75"/>
    <row r="925" ht="12.75"/>
    <row r="926" ht="12.75"/>
    <row r="927" ht="12.75"/>
    <row r="928" ht="12.75"/>
    <row r="929" ht="12.75"/>
    <row r="930" ht="12.75"/>
    <row r="931" ht="12.75"/>
    <row r="932" ht="12.75"/>
    <row r="933" ht="12.75"/>
    <row r="934" ht="12.75"/>
    <row r="935" ht="12.75"/>
    <row r="936" ht="12.75"/>
    <row r="937" ht="12.75"/>
    <row r="938" ht="12.75"/>
    <row r="939" ht="12.75"/>
    <row r="940" ht="12.75"/>
    <row r="941" ht="12.75"/>
    <row r="942" ht="12.75"/>
    <row r="943" ht="12.75"/>
    <row r="944" ht="12.75"/>
  </sheetData>
  <mergeCells count="98">
    <mergeCell ref="R11:U11"/>
    <mergeCell ref="S9:U9"/>
    <mergeCell ref="B10:C10"/>
    <mergeCell ref="B11:C11"/>
    <mergeCell ref="D10:E10"/>
    <mergeCell ref="D11:E11"/>
    <mergeCell ref="F10:I10"/>
    <mergeCell ref="J10:M10"/>
    <mergeCell ref="F11:I11"/>
    <mergeCell ref="J11:M11"/>
    <mergeCell ref="G9:I9"/>
    <mergeCell ref="K9:M9"/>
    <mergeCell ref="R10:U10"/>
    <mergeCell ref="P10:Q10"/>
    <mergeCell ref="N11:O11"/>
    <mergeCell ref="P11:Q11"/>
    <mergeCell ref="O15:Q15"/>
    <mergeCell ref="B13:C13"/>
    <mergeCell ref="B14:C14"/>
    <mergeCell ref="D13:E13"/>
    <mergeCell ref="D14:E14"/>
    <mergeCell ref="R14:U14"/>
    <mergeCell ref="S12:U12"/>
    <mergeCell ref="F13:I13"/>
    <mergeCell ref="R13:U13"/>
    <mergeCell ref="J13:M13"/>
    <mergeCell ref="G12:I12"/>
    <mergeCell ref="K12:M12"/>
    <mergeCell ref="N14:O14"/>
    <mergeCell ref="P14:Q14"/>
    <mergeCell ref="N13:O13"/>
    <mergeCell ref="P13:Q13"/>
    <mergeCell ref="B17:E17"/>
    <mergeCell ref="F17:I17"/>
    <mergeCell ref="J17:M17"/>
    <mergeCell ref="N17:Q17"/>
    <mergeCell ref="R17:U17"/>
    <mergeCell ref="N20:Q20"/>
    <mergeCell ref="R20:U20"/>
    <mergeCell ref="C18:E18"/>
    <mergeCell ref="B19:E19"/>
    <mergeCell ref="F19:I19"/>
    <mergeCell ref="J19:M19"/>
    <mergeCell ref="B20:E20"/>
    <mergeCell ref="F20:I20"/>
    <mergeCell ref="J20:M20"/>
    <mergeCell ref="G18:I18"/>
    <mergeCell ref="S18:U18"/>
    <mergeCell ref="K18:M18"/>
    <mergeCell ref="O18:Q18"/>
    <mergeCell ref="N19:Q19"/>
    <mergeCell ref="R19:U19"/>
    <mergeCell ref="S3:U3"/>
    <mergeCell ref="R4:U4"/>
    <mergeCell ref="R5:U5"/>
    <mergeCell ref="S6:U6"/>
    <mergeCell ref="N4:O5"/>
    <mergeCell ref="P4:Q5"/>
    <mergeCell ref="C1:U1"/>
    <mergeCell ref="B2:E2"/>
    <mergeCell ref="F2:I2"/>
    <mergeCell ref="J2:M2"/>
    <mergeCell ref="N2:Q2"/>
    <mergeCell ref="R2:U2"/>
    <mergeCell ref="C3:E3"/>
    <mergeCell ref="G3:I3"/>
    <mergeCell ref="K3:M3"/>
    <mergeCell ref="B4:E4"/>
    <mergeCell ref="F4:I4"/>
    <mergeCell ref="J4:M4"/>
    <mergeCell ref="B5:E5"/>
    <mergeCell ref="J7:M7"/>
    <mergeCell ref="R7:U7"/>
    <mergeCell ref="F5:I5"/>
    <mergeCell ref="J5:M5"/>
    <mergeCell ref="C6:E6"/>
    <mergeCell ref="G6:I6"/>
    <mergeCell ref="K6:M6"/>
    <mergeCell ref="B7:E7"/>
    <mergeCell ref="F7:I7"/>
    <mergeCell ref="N7:O8"/>
    <mergeCell ref="P7:Q8"/>
    <mergeCell ref="R16:U16"/>
    <mergeCell ref="B8:E8"/>
    <mergeCell ref="F8:I8"/>
    <mergeCell ref="J8:M8"/>
    <mergeCell ref="R8:U8"/>
    <mergeCell ref="C15:E15"/>
    <mergeCell ref="G15:I15"/>
    <mergeCell ref="K15:M15"/>
    <mergeCell ref="B16:E16"/>
    <mergeCell ref="F16:I16"/>
    <mergeCell ref="J16:M16"/>
    <mergeCell ref="N16:Q16"/>
    <mergeCell ref="F14:I14"/>
    <mergeCell ref="J14:M14"/>
    <mergeCell ref="S15:U15"/>
    <mergeCell ref="N10:O10"/>
  </mergeCells>
  <conditionalFormatting sqref="C3:E4 G3 O3 S3 B4 F4 N4 R4 C6:E6 G6 K6 O6 S6 B7 F7 J7 N7 R7 G9 K9 S9 F10 J10 R10 G12 K12 S12 F13 J13 R13 C15 G15 K15 O15 S15 B16 F16 J16 N16 R16 C18 G18 K18 O18 S18 B19 F19 J19 N19 R19">
    <cfRule type="cellIs" dxfId="1217" priority="164" operator="equal">
      <formula>""</formula>
    </cfRule>
  </conditionalFormatting>
  <conditionalFormatting sqref="B3:B8">
    <cfRule type="cellIs" dxfId="1216" priority="165" operator="equal">
      <formula>""</formula>
    </cfRule>
  </conditionalFormatting>
  <conditionalFormatting sqref="B15">
    <cfRule type="cellIs" dxfId="1215" priority="166" operator="equal">
      <formula>""</formula>
    </cfRule>
  </conditionalFormatting>
  <conditionalFormatting sqref="B16 C15:E15">
    <cfRule type="cellIs" dxfId="1214" priority="167" operator="equal">
      <formula>""</formula>
    </cfRule>
  </conditionalFormatting>
  <conditionalFormatting sqref="J8 N8 R8 F11 J11 R11 F14 J14 R14 B17 F17 J17 N17 R17 B20 F20 J20 N20 R20">
    <cfRule type="cellIs" dxfId="1213" priority="168" operator="equal">
      <formula>""</formula>
    </cfRule>
  </conditionalFormatting>
  <conditionalFormatting sqref="J16 K15:M15">
    <cfRule type="cellIs" dxfId="1212" priority="169" operator="equal">
      <formula>""</formula>
    </cfRule>
  </conditionalFormatting>
  <conditionalFormatting sqref="R5 R11">
    <cfRule type="cellIs" dxfId="1211" priority="170" operator="equal">
      <formula>""</formula>
    </cfRule>
  </conditionalFormatting>
  <conditionalFormatting sqref="B5">
    <cfRule type="cellIs" dxfId="1210" priority="171" operator="equal">
      <formula>""</formula>
    </cfRule>
  </conditionalFormatting>
  <conditionalFormatting sqref="G3:I4 F4 G6:I6 G9:I9 F10">
    <cfRule type="cellIs" dxfId="1209" priority="172" operator="equal">
      <formula>""</formula>
    </cfRule>
  </conditionalFormatting>
  <conditionalFormatting sqref="F3:F9">
    <cfRule type="cellIs" dxfId="1208" priority="173" operator="equal">
      <formula>""</formula>
    </cfRule>
  </conditionalFormatting>
  <conditionalFormatting sqref="F5 F11">
    <cfRule type="cellIs" dxfId="1207" priority="174" operator="equal">
      <formula>""</formula>
    </cfRule>
  </conditionalFormatting>
  <conditionalFormatting sqref="K6:M6 K9:M9 J10">
    <cfRule type="cellIs" dxfId="1206" priority="175" operator="equal">
      <formula>""</formula>
    </cfRule>
  </conditionalFormatting>
  <conditionalFormatting sqref="J6:J9 N8 R8 F11 J11 R11 F14 J14 R14 B17 F17 J17 N17 R17 B20 F20 J20 N20 R20">
    <cfRule type="cellIs" dxfId="1205" priority="176" operator="equal">
      <formula>""</formula>
    </cfRule>
  </conditionalFormatting>
  <conditionalFormatting sqref="J11">
    <cfRule type="cellIs" dxfId="1204" priority="177" operator="equal">
      <formula>""</formula>
    </cfRule>
  </conditionalFormatting>
  <conditionalFormatting sqref="N4 O6:Q6 O3:Q4 P6:Q7">
    <cfRule type="cellIs" dxfId="1203" priority="178" operator="equal">
      <formula>""</formula>
    </cfRule>
  </conditionalFormatting>
  <conditionalFormatting sqref="N3:N8">
    <cfRule type="cellIs" dxfId="1202" priority="179" operator="equal">
      <formula>""</formula>
    </cfRule>
  </conditionalFormatting>
  <conditionalFormatting sqref="N5">
    <cfRule type="cellIs" dxfId="1201" priority="180" operator="equal">
      <formula>""</formula>
    </cfRule>
  </conditionalFormatting>
  <conditionalFormatting sqref="S3:U4 R4 S6:U6 S9:U9 R10">
    <cfRule type="cellIs" dxfId="1200" priority="181" operator="equal">
      <formula>""</formula>
    </cfRule>
  </conditionalFormatting>
  <conditionalFormatting sqref="R3:R9">
    <cfRule type="cellIs" dxfId="1199" priority="182" operator="equal">
      <formula>""</formula>
    </cfRule>
  </conditionalFormatting>
  <conditionalFormatting sqref="C6:E6 B7 G12">
    <cfRule type="cellIs" dxfId="1198" priority="183" operator="equal">
      <formula>""</formula>
    </cfRule>
  </conditionalFormatting>
  <conditionalFormatting sqref="B6">
    <cfRule type="cellIs" dxfId="1197" priority="184" operator="equal">
      <formula>""</formula>
    </cfRule>
  </conditionalFormatting>
  <conditionalFormatting sqref="B8">
    <cfRule type="cellIs" dxfId="1196" priority="185" operator="equal">
      <formula>""</formula>
    </cfRule>
  </conditionalFormatting>
  <conditionalFormatting sqref="B17">
    <cfRule type="cellIs" dxfId="1195" priority="186" operator="equal">
      <formula>""</formula>
    </cfRule>
  </conditionalFormatting>
  <conditionalFormatting sqref="B19 C18:E18">
    <cfRule type="cellIs" dxfId="1194" priority="187" operator="equal">
      <formula>""</formula>
    </cfRule>
  </conditionalFormatting>
  <conditionalFormatting sqref="B18">
    <cfRule type="cellIs" dxfId="1193" priority="188" operator="equal">
      <formula>""</formula>
    </cfRule>
  </conditionalFormatting>
  <conditionalFormatting sqref="B20">
    <cfRule type="cellIs" dxfId="1192" priority="189" operator="equal">
      <formula>""</formula>
    </cfRule>
  </conditionalFormatting>
  <conditionalFormatting sqref="G6:I6 F7 G12:I12 F13">
    <cfRule type="cellIs" dxfId="1191" priority="190" operator="equal">
      <formula>""</formula>
    </cfRule>
  </conditionalFormatting>
  <conditionalFormatting sqref="F6 F12">
    <cfRule type="cellIs" dxfId="1190" priority="191" operator="equal">
      <formula>""</formula>
    </cfRule>
  </conditionalFormatting>
  <conditionalFormatting sqref="F8 F14">
    <cfRule type="cellIs" dxfId="1189" priority="192" operator="equal">
      <formula>""</formula>
    </cfRule>
  </conditionalFormatting>
  <conditionalFormatting sqref="F16 G15:I15">
    <cfRule type="cellIs" dxfId="1188" priority="193" operator="equal">
      <formula>""</formula>
    </cfRule>
  </conditionalFormatting>
  <conditionalFormatting sqref="F15">
    <cfRule type="cellIs" dxfId="1187" priority="194" operator="equal">
      <formula>""</formula>
    </cfRule>
  </conditionalFormatting>
  <conditionalFormatting sqref="F17">
    <cfRule type="cellIs" dxfId="1186" priority="195" operator="equal">
      <formula>""</formula>
    </cfRule>
  </conditionalFormatting>
  <conditionalFormatting sqref="F19 G18:I18">
    <cfRule type="cellIs" dxfId="1185" priority="196" operator="equal">
      <formula>""</formula>
    </cfRule>
  </conditionalFormatting>
  <conditionalFormatting sqref="F18">
    <cfRule type="cellIs" dxfId="1184" priority="197" operator="equal">
      <formula>""</formula>
    </cfRule>
  </conditionalFormatting>
  <conditionalFormatting sqref="F20">
    <cfRule type="cellIs" dxfId="1183" priority="198" operator="equal">
      <formula>""</formula>
    </cfRule>
  </conditionalFormatting>
  <conditionalFormatting sqref="K6:M6 J7 K12:M12 J13">
    <cfRule type="cellIs" dxfId="1182" priority="199" operator="equal">
      <formula>""</formula>
    </cfRule>
  </conditionalFormatting>
  <conditionalFormatting sqref="J6 J12">
    <cfRule type="cellIs" dxfId="1181" priority="200" operator="equal">
      <formula>""</formula>
    </cfRule>
  </conditionalFormatting>
  <conditionalFormatting sqref="J15">
    <cfRule type="cellIs" dxfId="1180" priority="201" operator="equal">
      <formula>""</formula>
    </cfRule>
  </conditionalFormatting>
  <conditionalFormatting sqref="J17">
    <cfRule type="cellIs" dxfId="1179" priority="202" operator="equal">
      <formula>""</formula>
    </cfRule>
  </conditionalFormatting>
  <conditionalFormatting sqref="J19 K18:M18">
    <cfRule type="cellIs" dxfId="1178" priority="203" operator="equal">
      <formula>""</formula>
    </cfRule>
  </conditionalFormatting>
  <conditionalFormatting sqref="J18">
    <cfRule type="cellIs" dxfId="1177" priority="204" operator="equal">
      <formula>""</formula>
    </cfRule>
  </conditionalFormatting>
  <conditionalFormatting sqref="J20">
    <cfRule type="cellIs" dxfId="1176" priority="205" operator="equal">
      <formula>""</formula>
    </cfRule>
  </conditionalFormatting>
  <conditionalFormatting sqref="O6:Q6 N7">
    <cfRule type="cellIs" dxfId="1175" priority="206" operator="equal">
      <formula>""</formula>
    </cfRule>
  </conditionalFormatting>
  <conditionalFormatting sqref="N6">
    <cfRule type="cellIs" dxfId="1174" priority="207" operator="equal">
      <formula>""</formula>
    </cfRule>
  </conditionalFormatting>
  <conditionalFormatting sqref="N8">
    <cfRule type="cellIs" dxfId="1173" priority="208" operator="equal">
      <formula>""</formula>
    </cfRule>
  </conditionalFormatting>
  <conditionalFormatting sqref="N16 O15:Q15">
    <cfRule type="cellIs" dxfId="1172" priority="209" operator="equal">
      <formula>""</formula>
    </cfRule>
  </conditionalFormatting>
  <conditionalFormatting sqref="N15">
    <cfRule type="cellIs" dxfId="1171" priority="210" operator="equal">
      <formula>""</formula>
    </cfRule>
  </conditionalFormatting>
  <conditionalFormatting sqref="N17">
    <cfRule type="cellIs" dxfId="1170" priority="211" operator="equal">
      <formula>""</formula>
    </cfRule>
  </conditionalFormatting>
  <conditionalFormatting sqref="N19 O18:Q18">
    <cfRule type="cellIs" dxfId="1169" priority="212" operator="equal">
      <formula>""</formula>
    </cfRule>
  </conditionalFormatting>
  <conditionalFormatting sqref="N18">
    <cfRule type="cellIs" dxfId="1168" priority="213" operator="equal">
      <formula>""</formula>
    </cfRule>
  </conditionalFormatting>
  <conditionalFormatting sqref="N20">
    <cfRule type="cellIs" dxfId="1167" priority="214" operator="equal">
      <formula>""</formula>
    </cfRule>
  </conditionalFormatting>
  <conditionalFormatting sqref="R8 R14">
    <cfRule type="cellIs" dxfId="1166" priority="215" operator="equal">
      <formula>""</formula>
    </cfRule>
  </conditionalFormatting>
  <conditionalFormatting sqref="S6:U6 R7 S12:U12 R13">
    <cfRule type="cellIs" dxfId="1165" priority="216" operator="equal">
      <formula>""</formula>
    </cfRule>
  </conditionalFormatting>
  <conditionalFormatting sqref="R6 R12">
    <cfRule type="cellIs" dxfId="1164" priority="217" operator="equal">
      <formula>""</formula>
    </cfRule>
  </conditionalFormatting>
  <conditionalFormatting sqref="R17">
    <cfRule type="cellIs" dxfId="1163" priority="218" operator="equal">
      <formula>""</formula>
    </cfRule>
  </conditionalFormatting>
  <conditionalFormatting sqref="R16 S15:U15">
    <cfRule type="cellIs" dxfId="1162" priority="219" operator="equal">
      <formula>""</formula>
    </cfRule>
  </conditionalFormatting>
  <conditionalFormatting sqref="R15">
    <cfRule type="cellIs" dxfId="1161" priority="220" operator="equal">
      <formula>""</formula>
    </cfRule>
  </conditionalFormatting>
  <conditionalFormatting sqref="R20">
    <cfRule type="cellIs" dxfId="1160" priority="221" operator="equal">
      <formula>""</formula>
    </cfRule>
  </conditionalFormatting>
  <conditionalFormatting sqref="R19 S18:U18">
    <cfRule type="cellIs" dxfId="1159" priority="222" operator="equal">
      <formula>""</formula>
    </cfRule>
  </conditionalFormatting>
  <conditionalFormatting sqref="R18">
    <cfRule type="cellIs" dxfId="1158" priority="223" operator="equal">
      <formula>""</formula>
    </cfRule>
  </conditionalFormatting>
  <conditionalFormatting sqref="N14">
    <cfRule type="cellIs" dxfId="1157" priority="137" operator="equal">
      <formula>""</formula>
    </cfRule>
  </conditionalFormatting>
  <conditionalFormatting sqref="N14">
    <cfRule type="cellIs" dxfId="1156" priority="138" operator="equal">
      <formula>""</formula>
    </cfRule>
  </conditionalFormatting>
  <conditionalFormatting sqref="N14">
    <cfRule type="cellIs" dxfId="1155" priority="139" operator="equal">
      <formula>""</formula>
    </cfRule>
  </conditionalFormatting>
  <conditionalFormatting sqref="O9:Q9 N10">
    <cfRule type="cellIs" dxfId="1154" priority="140" operator="equal">
      <formula>""</formula>
    </cfRule>
  </conditionalFormatting>
  <conditionalFormatting sqref="N9">
    <cfRule type="cellIs" dxfId="1153" priority="141" operator="equal">
      <formula>""</formula>
    </cfRule>
  </conditionalFormatting>
  <conditionalFormatting sqref="N11">
    <cfRule type="cellIs" dxfId="1152" priority="142" operator="equal">
      <formula>""</formula>
    </cfRule>
  </conditionalFormatting>
  <conditionalFormatting sqref="B13">
    <cfRule type="cellIs" dxfId="1151" priority="150" operator="equal">
      <formula>""</formula>
    </cfRule>
  </conditionalFormatting>
  <conditionalFormatting sqref="B14">
    <cfRule type="cellIs" dxfId="1150" priority="152" operator="equal">
      <formula>""</formula>
    </cfRule>
  </conditionalFormatting>
  <conditionalFormatting sqref="B14">
    <cfRule type="cellIs" dxfId="1149" priority="154" operator="equal">
      <formula>""</formula>
    </cfRule>
  </conditionalFormatting>
  <conditionalFormatting sqref="C12:E12 B13">
    <cfRule type="cellIs" dxfId="1148" priority="155" operator="equal">
      <formula>""</formula>
    </cfRule>
  </conditionalFormatting>
  <conditionalFormatting sqref="B12">
    <cfRule type="cellIs" dxfId="1147" priority="156" operator="equal">
      <formula>""</formula>
    </cfRule>
  </conditionalFormatting>
  <conditionalFormatting sqref="B14">
    <cfRule type="cellIs" dxfId="1146" priority="157" operator="equal">
      <formula>""</formula>
    </cfRule>
  </conditionalFormatting>
  <conditionalFormatting sqref="C9:E9 B10">
    <cfRule type="cellIs" dxfId="1145" priority="124" operator="equal">
      <formula>""</formula>
    </cfRule>
  </conditionalFormatting>
  <conditionalFormatting sqref="J5">
    <cfRule type="cellIs" dxfId="1144" priority="134" operator="equal">
      <formula>""</formula>
    </cfRule>
  </conditionalFormatting>
  <conditionalFormatting sqref="O12:Q12 N13">
    <cfRule type="cellIs" dxfId="1143" priority="135" operator="equal">
      <formula>""</formula>
    </cfRule>
  </conditionalFormatting>
  <conditionalFormatting sqref="N12">
    <cfRule type="cellIs" dxfId="1142" priority="136" operator="equal">
      <formula>""</formula>
    </cfRule>
  </conditionalFormatting>
  <conditionalFormatting sqref="N11">
    <cfRule type="cellIs" dxfId="1141" priority="143" operator="equal">
      <formula>""</formula>
    </cfRule>
  </conditionalFormatting>
  <conditionalFormatting sqref="N11">
    <cfRule type="cellIs" dxfId="1140" priority="144" operator="equal">
      <formula>""</formula>
    </cfRule>
  </conditionalFormatting>
  <conditionalFormatting sqref="K3 J4">
    <cfRule type="cellIs" dxfId="1139" priority="129" operator="equal">
      <formula>""</formula>
    </cfRule>
  </conditionalFormatting>
  <conditionalFormatting sqref="J5">
    <cfRule type="cellIs" dxfId="1138" priority="130" operator="equal">
      <formula>""</formula>
    </cfRule>
  </conditionalFormatting>
  <conditionalFormatting sqref="K3:M3 J4">
    <cfRule type="cellIs" dxfId="1137" priority="131" operator="equal">
      <formula>""</formula>
    </cfRule>
  </conditionalFormatting>
  <conditionalFormatting sqref="J3">
    <cfRule type="cellIs" dxfId="1136" priority="132" operator="equal">
      <formula>""</formula>
    </cfRule>
  </conditionalFormatting>
  <conditionalFormatting sqref="J5">
    <cfRule type="cellIs" dxfId="1135" priority="133" operator="equal">
      <formula>""</formula>
    </cfRule>
  </conditionalFormatting>
  <conditionalFormatting sqref="B9">
    <cfRule type="cellIs" dxfId="1134" priority="125" operator="equal">
      <formula>""</formula>
    </cfRule>
  </conditionalFormatting>
  <conditionalFormatting sqref="B11">
    <cfRule type="cellIs" dxfId="1133" priority="126" operator="equal">
      <formula>""</formula>
    </cfRule>
  </conditionalFormatting>
  <conditionalFormatting sqref="B11">
    <cfRule type="cellIs" dxfId="1132" priority="127" operator="equal">
      <formula>""</formula>
    </cfRule>
  </conditionalFormatting>
  <conditionalFormatting sqref="B11">
    <cfRule type="cellIs" dxfId="1131" priority="128" operator="equal">
      <formula>""</formula>
    </cfRule>
  </conditionalFormatting>
  <conditionalFormatting sqref="N7 O6 O3 N4 P3:Q4 P6:Q7">
    <cfRule type="cellIs" dxfId="1130" priority="123" operator="equal">
      <formula>""</formula>
    </cfRule>
  </conditionalFormatting>
  <conditionalFormatting sqref="N3:N4 N6:N7">
    <cfRule type="cellIs" dxfId="1129" priority="122" operator="equal">
      <formula>""</formula>
    </cfRule>
  </conditionalFormatting>
  <conditionalFormatting sqref="O6:Q6 N7">
    <cfRule type="cellIs" dxfId="1128" priority="121" operator="equal">
      <formula>""</formula>
    </cfRule>
  </conditionalFormatting>
  <conditionalFormatting sqref="N6">
    <cfRule type="cellIs" dxfId="1127" priority="120" operator="equal">
      <formula>""</formula>
    </cfRule>
  </conditionalFormatting>
  <conditionalFormatting sqref="N4 O3:Q3 P4">
    <cfRule type="cellIs" dxfId="1126" priority="119" operator="equal">
      <formula>""</formula>
    </cfRule>
  </conditionalFormatting>
  <conditionalFormatting sqref="N3">
    <cfRule type="cellIs" dxfId="1125" priority="118" operator="equal">
      <formula>""</formula>
    </cfRule>
  </conditionalFormatting>
  <conditionalFormatting sqref="N4 O3:Q3 P4">
    <cfRule type="cellIs" dxfId="1124" priority="117" operator="equal">
      <formula>""</formula>
    </cfRule>
  </conditionalFormatting>
  <conditionalFormatting sqref="N3">
    <cfRule type="cellIs" dxfId="1123" priority="116" operator="equal">
      <formula>""</formula>
    </cfRule>
  </conditionalFormatting>
  <conditionalFormatting sqref="O3 N4">
    <cfRule type="cellIs" dxfId="1122" priority="115" operator="equal">
      <formula>""</formula>
    </cfRule>
  </conditionalFormatting>
  <conditionalFormatting sqref="N4 O3:Q3 P4">
    <cfRule type="cellIs" dxfId="1121" priority="114" operator="equal">
      <formula>""</formula>
    </cfRule>
  </conditionalFormatting>
  <conditionalFormatting sqref="N3">
    <cfRule type="cellIs" dxfId="1120" priority="113" operator="equal">
      <formula>""</formula>
    </cfRule>
  </conditionalFormatting>
  <conditionalFormatting sqref="N4 O3:Q3 P4">
    <cfRule type="cellIs" dxfId="1119" priority="112" operator="equal">
      <formula>""</formula>
    </cfRule>
  </conditionalFormatting>
  <conditionalFormatting sqref="N3">
    <cfRule type="cellIs" dxfId="1118" priority="111" operator="equal">
      <formula>""</formula>
    </cfRule>
  </conditionalFormatting>
  <conditionalFormatting sqref="N6">
    <cfRule type="cellIs" dxfId="1117" priority="110" operator="equal">
      <formula>""</formula>
    </cfRule>
  </conditionalFormatting>
  <conditionalFormatting sqref="O6:Q6 N7">
    <cfRule type="cellIs" dxfId="1116" priority="109" operator="equal">
      <formula>""</formula>
    </cfRule>
  </conditionalFormatting>
  <conditionalFormatting sqref="O6 N7">
    <cfRule type="cellIs" dxfId="1115" priority="108" operator="equal">
      <formula>""</formula>
    </cfRule>
  </conditionalFormatting>
  <conditionalFormatting sqref="O6 O3 N7 N4">
    <cfRule type="cellIs" dxfId="1114" priority="107" operator="equal">
      <formula>""</formula>
    </cfRule>
  </conditionalFormatting>
  <conditionalFormatting sqref="N4 O3:Q3 P4">
    <cfRule type="cellIs" dxfId="1113" priority="106" operator="equal">
      <formula>""</formula>
    </cfRule>
  </conditionalFormatting>
  <conditionalFormatting sqref="N3">
    <cfRule type="cellIs" dxfId="1112" priority="105" operator="equal">
      <formula>""</formula>
    </cfRule>
  </conditionalFormatting>
  <conditionalFormatting sqref="O6:Q6 N7">
    <cfRule type="cellIs" dxfId="1111" priority="104" operator="equal">
      <formula>""</formula>
    </cfRule>
  </conditionalFormatting>
  <conditionalFormatting sqref="N6">
    <cfRule type="cellIs" dxfId="1110" priority="103" operator="equal">
      <formula>""</formula>
    </cfRule>
  </conditionalFormatting>
  <conditionalFormatting sqref="O3 N4">
    <cfRule type="cellIs" dxfId="1109" priority="102" operator="equal">
      <formula>""</formula>
    </cfRule>
  </conditionalFormatting>
  <conditionalFormatting sqref="N4 O3:Q3 P4">
    <cfRule type="cellIs" dxfId="1108" priority="101" operator="equal">
      <formula>""</formula>
    </cfRule>
  </conditionalFormatting>
  <conditionalFormatting sqref="N3">
    <cfRule type="cellIs" dxfId="1107" priority="100" operator="equal">
      <formula>""</formula>
    </cfRule>
  </conditionalFormatting>
  <conditionalFormatting sqref="O6:Q6 N7">
    <cfRule type="cellIs" dxfId="1106" priority="99" operator="equal">
      <formula>""</formula>
    </cfRule>
  </conditionalFormatting>
  <conditionalFormatting sqref="N6">
    <cfRule type="cellIs" dxfId="1105" priority="98" operator="equal">
      <formula>""</formula>
    </cfRule>
  </conditionalFormatting>
  <conditionalFormatting sqref="N4 N3:Q3 P4">
    <cfRule type="cellIs" dxfId="1104" priority="97" operator="equal">
      <formula>""</formula>
    </cfRule>
  </conditionalFormatting>
  <conditionalFormatting sqref="O6:Q6 N7">
    <cfRule type="cellIs" dxfId="1103" priority="96" operator="equal">
      <formula>""</formula>
    </cfRule>
  </conditionalFormatting>
  <conditionalFormatting sqref="N6">
    <cfRule type="cellIs" dxfId="1102" priority="95" operator="equal">
      <formula>""</formula>
    </cfRule>
  </conditionalFormatting>
  <conditionalFormatting sqref="O6:Q6 N7">
    <cfRule type="cellIs" dxfId="1101" priority="94" operator="equal">
      <formula>""</formula>
    </cfRule>
  </conditionalFormatting>
  <conditionalFormatting sqref="N6">
    <cfRule type="cellIs" dxfId="1100" priority="93" operator="equal">
      <formula>""</formula>
    </cfRule>
  </conditionalFormatting>
  <conditionalFormatting sqref="O6 N7">
    <cfRule type="cellIs" dxfId="1099" priority="92" operator="equal">
      <formula>""</formula>
    </cfRule>
  </conditionalFormatting>
  <conditionalFormatting sqref="O6:Q6 N7">
    <cfRule type="cellIs" dxfId="1098" priority="91" operator="equal">
      <formula>""</formula>
    </cfRule>
  </conditionalFormatting>
  <conditionalFormatting sqref="N6">
    <cfRule type="cellIs" dxfId="1097" priority="90" operator="equal">
      <formula>""</formula>
    </cfRule>
  </conditionalFormatting>
  <conditionalFormatting sqref="O6:Q6 N7">
    <cfRule type="cellIs" dxfId="1096" priority="89" operator="equal">
      <formula>""</formula>
    </cfRule>
  </conditionalFormatting>
  <conditionalFormatting sqref="N6">
    <cfRule type="cellIs" dxfId="1095" priority="88" operator="equal">
      <formula>""</formula>
    </cfRule>
  </conditionalFormatting>
  <conditionalFormatting sqref="O6:Q6 N7">
    <cfRule type="cellIs" dxfId="1094" priority="87" operator="equal">
      <formula>""</formula>
    </cfRule>
  </conditionalFormatting>
  <conditionalFormatting sqref="N6">
    <cfRule type="cellIs" dxfId="1093" priority="86" operator="equal">
      <formula>""</formula>
    </cfRule>
  </conditionalFormatting>
  <conditionalFormatting sqref="O6 N7">
    <cfRule type="cellIs" dxfId="1092" priority="85" operator="equal">
      <formula>""</formula>
    </cfRule>
  </conditionalFormatting>
  <conditionalFormatting sqref="O6:Q6 N7">
    <cfRule type="cellIs" dxfId="1091" priority="84" operator="equal">
      <formula>""</formula>
    </cfRule>
  </conditionalFormatting>
  <conditionalFormatting sqref="N6">
    <cfRule type="cellIs" dxfId="1090" priority="83" operator="equal">
      <formula>""</formula>
    </cfRule>
  </conditionalFormatting>
  <conditionalFormatting sqref="N6:Q6 N7">
    <cfRule type="cellIs" dxfId="1089" priority="82" operator="equal">
      <formula>""</formula>
    </cfRule>
  </conditionalFormatting>
  <conditionalFormatting sqref="O3">
    <cfRule type="cellIs" dxfId="1088" priority="81" operator="equal">
      <formula>""</formula>
    </cfRule>
  </conditionalFormatting>
  <conditionalFormatting sqref="O3">
    <cfRule type="cellIs" dxfId="1087" priority="80" operator="equal">
      <formula>""</formula>
    </cfRule>
  </conditionalFormatting>
  <conditionalFormatting sqref="O3">
    <cfRule type="cellIs" dxfId="1086" priority="79" operator="equal">
      <formula>""</formula>
    </cfRule>
  </conditionalFormatting>
  <conditionalFormatting sqref="O3">
    <cfRule type="cellIs" dxfId="1085" priority="78" operator="equal">
      <formula>""</formula>
    </cfRule>
  </conditionalFormatting>
  <conditionalFormatting sqref="O3">
    <cfRule type="cellIs" dxfId="1084" priority="77" operator="equal">
      <formula>""</formula>
    </cfRule>
  </conditionalFormatting>
  <conditionalFormatting sqref="O3">
    <cfRule type="cellIs" dxfId="1083" priority="76" operator="equal">
      <formula>""</formula>
    </cfRule>
  </conditionalFormatting>
  <conditionalFormatting sqref="O3">
    <cfRule type="cellIs" dxfId="1082" priority="75" operator="equal">
      <formula>""</formula>
    </cfRule>
  </conditionalFormatting>
  <conditionalFormatting sqref="O3">
    <cfRule type="cellIs" dxfId="1081" priority="74" operator="equal">
      <formula>""</formula>
    </cfRule>
  </conditionalFormatting>
  <conditionalFormatting sqref="O3">
    <cfRule type="cellIs" dxfId="1080" priority="73" operator="equal">
      <formula>""</formula>
    </cfRule>
  </conditionalFormatting>
  <conditionalFormatting sqref="O3">
    <cfRule type="cellIs" dxfId="1079" priority="72" operator="equal">
      <formula>""</formula>
    </cfRule>
  </conditionalFormatting>
  <conditionalFormatting sqref="O3">
    <cfRule type="cellIs" dxfId="1078" priority="71" operator="equal">
      <formula>""</formula>
    </cfRule>
  </conditionalFormatting>
  <conditionalFormatting sqref="O3">
    <cfRule type="cellIs" dxfId="1077" priority="70" operator="equal">
      <formula>""</formula>
    </cfRule>
  </conditionalFormatting>
  <conditionalFormatting sqref="O3">
    <cfRule type="cellIs" dxfId="1076" priority="69" operator="equal">
      <formula>""</formula>
    </cfRule>
  </conditionalFormatting>
  <conditionalFormatting sqref="O3">
    <cfRule type="cellIs" dxfId="1075" priority="68" operator="equal">
      <formula>""</formula>
    </cfRule>
  </conditionalFormatting>
  <conditionalFormatting sqref="N4">
    <cfRule type="cellIs" dxfId="1074" priority="67" operator="equal">
      <formula>""</formula>
    </cfRule>
  </conditionalFormatting>
  <conditionalFormatting sqref="N4">
    <cfRule type="cellIs" dxfId="1073" priority="66" operator="equal">
      <formula>""</formula>
    </cfRule>
  </conditionalFormatting>
  <conditionalFormatting sqref="Q3 P4">
    <cfRule type="cellIs" dxfId="1072" priority="65" operator="equal">
      <formula>""</formula>
    </cfRule>
  </conditionalFormatting>
  <conditionalFormatting sqref="P3:P5">
    <cfRule type="cellIs" dxfId="1071" priority="64" operator="equal">
      <formula>""</formula>
    </cfRule>
  </conditionalFormatting>
  <conditionalFormatting sqref="P5">
    <cfRule type="cellIs" dxfId="1070" priority="63" operator="equal">
      <formula>""</formula>
    </cfRule>
  </conditionalFormatting>
  <conditionalFormatting sqref="P3:P4">
    <cfRule type="cellIs" dxfId="1069" priority="62" operator="equal">
      <formula>""</formula>
    </cfRule>
  </conditionalFormatting>
  <conditionalFormatting sqref="P3">
    <cfRule type="cellIs" dxfId="1068" priority="61" operator="equal">
      <formula>""</formula>
    </cfRule>
  </conditionalFormatting>
  <conditionalFormatting sqref="P3">
    <cfRule type="cellIs" dxfId="1067" priority="60" operator="equal">
      <formula>""</formula>
    </cfRule>
  </conditionalFormatting>
  <conditionalFormatting sqref="Q3 P4">
    <cfRule type="cellIs" dxfId="1066" priority="59" operator="equal">
      <formula>""</formula>
    </cfRule>
  </conditionalFormatting>
  <conditionalFormatting sqref="P3">
    <cfRule type="cellIs" dxfId="1065" priority="58" operator="equal">
      <formula>""</formula>
    </cfRule>
  </conditionalFormatting>
  <conditionalFormatting sqref="P3">
    <cfRule type="cellIs" dxfId="1064" priority="57" operator="equal">
      <formula>""</formula>
    </cfRule>
  </conditionalFormatting>
  <conditionalFormatting sqref="Q3 P4">
    <cfRule type="cellIs" dxfId="1063" priority="56" operator="equal">
      <formula>""</formula>
    </cfRule>
  </conditionalFormatting>
  <conditionalFormatting sqref="P3">
    <cfRule type="cellIs" dxfId="1062" priority="55" operator="equal">
      <formula>""</formula>
    </cfRule>
  </conditionalFormatting>
  <conditionalFormatting sqref="Q3 P4">
    <cfRule type="cellIs" dxfId="1061" priority="54" operator="equal">
      <formula>""</formula>
    </cfRule>
  </conditionalFormatting>
  <conditionalFormatting sqref="P3">
    <cfRule type="cellIs" dxfId="1060" priority="53" operator="equal">
      <formula>""</formula>
    </cfRule>
  </conditionalFormatting>
  <conditionalFormatting sqref="Q3">
    <cfRule type="cellIs" dxfId="1059" priority="52" operator="equal">
      <formula>""</formula>
    </cfRule>
  </conditionalFormatting>
  <conditionalFormatting sqref="Q3">
    <cfRule type="cellIs" dxfId="1058" priority="51" operator="equal">
      <formula>""</formula>
    </cfRule>
  </conditionalFormatting>
  <conditionalFormatting sqref="Q3">
    <cfRule type="cellIs" dxfId="1057" priority="50" operator="equal">
      <formula>""</formula>
    </cfRule>
  </conditionalFormatting>
  <conditionalFormatting sqref="Q3">
    <cfRule type="cellIs" dxfId="1056" priority="49" operator="equal">
      <formula>""</formula>
    </cfRule>
  </conditionalFormatting>
  <conditionalFormatting sqref="Q3">
    <cfRule type="cellIs" dxfId="1055" priority="48" operator="equal">
      <formula>""</formula>
    </cfRule>
  </conditionalFormatting>
  <conditionalFormatting sqref="Q3">
    <cfRule type="cellIs" dxfId="1054" priority="47" operator="equal">
      <formula>""</formula>
    </cfRule>
  </conditionalFormatting>
  <conditionalFormatting sqref="Q3">
    <cfRule type="cellIs" dxfId="1053" priority="46" operator="equal">
      <formula>""</formula>
    </cfRule>
  </conditionalFormatting>
  <conditionalFormatting sqref="Q3">
    <cfRule type="cellIs" dxfId="1052" priority="45" operator="equal">
      <formula>""</formula>
    </cfRule>
  </conditionalFormatting>
  <conditionalFormatting sqref="Q3">
    <cfRule type="cellIs" dxfId="1051" priority="44" operator="equal">
      <formula>""</formula>
    </cfRule>
  </conditionalFormatting>
  <conditionalFormatting sqref="Q3">
    <cfRule type="cellIs" dxfId="1050" priority="43" operator="equal">
      <formula>""</formula>
    </cfRule>
  </conditionalFormatting>
  <conditionalFormatting sqref="Q3">
    <cfRule type="cellIs" dxfId="1049" priority="42" operator="equal">
      <formula>""</formula>
    </cfRule>
  </conditionalFormatting>
  <conditionalFormatting sqref="Q3">
    <cfRule type="cellIs" dxfId="1048" priority="41" operator="equal">
      <formula>""</formula>
    </cfRule>
  </conditionalFormatting>
  <conditionalFormatting sqref="Q3">
    <cfRule type="cellIs" dxfId="1047" priority="40" operator="equal">
      <formula>""</formula>
    </cfRule>
  </conditionalFormatting>
  <conditionalFormatting sqref="Q3">
    <cfRule type="cellIs" dxfId="1046" priority="39" operator="equal">
      <formula>""</formula>
    </cfRule>
  </conditionalFormatting>
  <conditionalFormatting sqref="P4">
    <cfRule type="cellIs" dxfId="1045" priority="38" operator="equal">
      <formula>""</formula>
    </cfRule>
  </conditionalFormatting>
  <conditionalFormatting sqref="P4">
    <cfRule type="cellIs" dxfId="1044" priority="37" operator="equal">
      <formula>""</formula>
    </cfRule>
  </conditionalFormatting>
  <conditionalFormatting sqref="P6:Q6 P7">
    <cfRule type="cellIs" dxfId="1043" priority="36" operator="equal">
      <formula>""</formula>
    </cfRule>
  </conditionalFormatting>
  <conditionalFormatting sqref="P6:Q6 P7">
    <cfRule type="cellIs" dxfId="1042" priority="35" operator="equal">
      <formula>""</formula>
    </cfRule>
  </conditionalFormatting>
  <conditionalFormatting sqref="P6:Q6 P7">
    <cfRule type="cellIs" dxfId="1041" priority="34" operator="equal">
      <formula>""</formula>
    </cfRule>
  </conditionalFormatting>
  <conditionalFormatting sqref="P6:Q6 P7">
    <cfRule type="cellIs" dxfId="1040" priority="33" operator="equal">
      <formula>""</formula>
    </cfRule>
  </conditionalFormatting>
  <conditionalFormatting sqref="P6:Q6 P7">
    <cfRule type="cellIs" dxfId="1039" priority="32" operator="equal">
      <formula>""</formula>
    </cfRule>
  </conditionalFormatting>
  <conditionalFormatting sqref="P6:Q6 P7">
    <cfRule type="cellIs" dxfId="1038" priority="31" operator="equal">
      <formula>""</formula>
    </cfRule>
  </conditionalFormatting>
  <conditionalFormatting sqref="P6:Q6 P7">
    <cfRule type="cellIs" dxfId="1037" priority="30" operator="equal">
      <formula>""</formula>
    </cfRule>
  </conditionalFormatting>
  <conditionalFormatting sqref="Q6 P7">
    <cfRule type="cellIs" dxfId="1036" priority="29" operator="equal">
      <formula>""</formula>
    </cfRule>
  </conditionalFormatting>
  <conditionalFormatting sqref="P6:P8">
    <cfRule type="cellIs" dxfId="1035" priority="28" operator="equal">
      <formula>""</formula>
    </cfRule>
  </conditionalFormatting>
  <conditionalFormatting sqref="P8">
    <cfRule type="cellIs" dxfId="1034" priority="27" operator="equal">
      <formula>""</formula>
    </cfRule>
  </conditionalFormatting>
  <conditionalFormatting sqref="P6:P7">
    <cfRule type="cellIs" dxfId="1033" priority="26" operator="equal">
      <formula>""</formula>
    </cfRule>
  </conditionalFormatting>
  <conditionalFormatting sqref="P6">
    <cfRule type="cellIs" dxfId="1032" priority="25" operator="equal">
      <formula>""</formula>
    </cfRule>
  </conditionalFormatting>
  <conditionalFormatting sqref="P6">
    <cfRule type="cellIs" dxfId="1031" priority="24" operator="equal">
      <formula>""</formula>
    </cfRule>
  </conditionalFormatting>
  <conditionalFormatting sqref="Q6 P7">
    <cfRule type="cellIs" dxfId="1030" priority="23" operator="equal">
      <formula>""</formula>
    </cfRule>
  </conditionalFormatting>
  <conditionalFormatting sqref="P6">
    <cfRule type="cellIs" dxfId="1029" priority="22" operator="equal">
      <formula>""</formula>
    </cfRule>
  </conditionalFormatting>
  <conditionalFormatting sqref="P6">
    <cfRule type="cellIs" dxfId="1028" priority="21" operator="equal">
      <formula>""</formula>
    </cfRule>
  </conditionalFormatting>
  <conditionalFormatting sqref="Q6 P7">
    <cfRule type="cellIs" dxfId="1027" priority="20" operator="equal">
      <formula>""</formula>
    </cfRule>
  </conditionalFormatting>
  <conditionalFormatting sqref="P6">
    <cfRule type="cellIs" dxfId="1026" priority="19" operator="equal">
      <formula>""</formula>
    </cfRule>
  </conditionalFormatting>
  <conditionalFormatting sqref="Q6 P7">
    <cfRule type="cellIs" dxfId="1025" priority="18" operator="equal">
      <formula>""</formula>
    </cfRule>
  </conditionalFormatting>
  <conditionalFormatting sqref="P6">
    <cfRule type="cellIs" dxfId="1024" priority="17" operator="equal">
      <formula>""</formula>
    </cfRule>
  </conditionalFormatting>
  <conditionalFormatting sqref="Q6">
    <cfRule type="cellIs" dxfId="1023" priority="16" operator="equal">
      <formula>""</formula>
    </cfRule>
  </conditionalFormatting>
  <conditionalFormatting sqref="Q6">
    <cfRule type="cellIs" dxfId="1022" priority="15" operator="equal">
      <formula>""</formula>
    </cfRule>
  </conditionalFormatting>
  <conditionalFormatting sqref="Q6">
    <cfRule type="cellIs" dxfId="1021" priority="14" operator="equal">
      <formula>""</formula>
    </cfRule>
  </conditionalFormatting>
  <conditionalFormatting sqref="Q6">
    <cfRule type="cellIs" dxfId="1020" priority="13" operator="equal">
      <formula>""</formula>
    </cfRule>
  </conditionalFormatting>
  <conditionalFormatting sqref="Q6">
    <cfRule type="cellIs" dxfId="1019" priority="12" operator="equal">
      <formula>""</formula>
    </cfRule>
  </conditionalFormatting>
  <conditionalFormatting sqref="Q6">
    <cfRule type="cellIs" dxfId="1018" priority="11" operator="equal">
      <formula>""</formula>
    </cfRule>
  </conditionalFormatting>
  <conditionalFormatting sqref="Q6">
    <cfRule type="cellIs" dxfId="1017" priority="10" operator="equal">
      <formula>""</formula>
    </cfRule>
  </conditionalFormatting>
  <conditionalFormatting sqref="Q6">
    <cfRule type="cellIs" dxfId="1016" priority="9" operator="equal">
      <formula>""</formula>
    </cfRule>
  </conditionalFormatting>
  <conditionalFormatting sqref="Q6">
    <cfRule type="cellIs" dxfId="1015" priority="8" operator="equal">
      <formula>""</formula>
    </cfRule>
  </conditionalFormatting>
  <conditionalFormatting sqref="Q6">
    <cfRule type="cellIs" dxfId="1014" priority="7" operator="equal">
      <formula>""</formula>
    </cfRule>
  </conditionalFormatting>
  <conditionalFormatting sqref="Q6">
    <cfRule type="cellIs" dxfId="1013" priority="6" operator="equal">
      <formula>""</formula>
    </cfRule>
  </conditionalFormatting>
  <conditionalFormatting sqref="Q6">
    <cfRule type="cellIs" dxfId="1012" priority="5" operator="equal">
      <formula>""</formula>
    </cfRule>
  </conditionalFormatting>
  <conditionalFormatting sqref="Q6">
    <cfRule type="cellIs" dxfId="1011" priority="4" operator="equal">
      <formula>""</formula>
    </cfRule>
  </conditionalFormatting>
  <conditionalFormatting sqref="Q6">
    <cfRule type="cellIs" dxfId="1010" priority="3" operator="equal">
      <formula>""</formula>
    </cfRule>
  </conditionalFormatting>
  <conditionalFormatting sqref="P7">
    <cfRule type="cellIs" dxfId="1009" priority="2" operator="equal">
      <formula>""</formula>
    </cfRule>
  </conditionalFormatting>
  <conditionalFormatting sqref="P7">
    <cfRule type="cellIs" dxfId="1008" priority="1" operator="equal">
      <formula>""</formula>
    </cfRule>
  </conditionalFormatting>
  <printOptions horizontalCentered="1" verticalCentered="1"/>
  <pageMargins left="0.25" right="0.25" top="0.75" bottom="0.75" header="0" footer="0"/>
  <pageSetup paperSize="9" fitToHeight="0" pageOrder="overThenDown" orientation="landscape" cellComments="atEn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32</vt:i4>
      </vt:variant>
      <vt:variant>
        <vt:lpstr>Rangos con nombre</vt:lpstr>
      </vt:variant>
      <vt:variant>
        <vt:i4>29</vt:i4>
      </vt:variant>
    </vt:vector>
  </HeadingPairs>
  <TitlesOfParts>
    <vt:vector size="61" baseType="lpstr">
      <vt:lpstr>Docentes_M</vt:lpstr>
      <vt:lpstr>1Q</vt:lpstr>
      <vt:lpstr>2Q</vt:lpstr>
      <vt:lpstr>3Q</vt:lpstr>
      <vt:lpstr>4Q</vt:lpstr>
      <vt:lpstr>1BLG</vt:lpstr>
      <vt:lpstr>2BLG</vt:lpstr>
      <vt:lpstr>3BLG</vt:lpstr>
      <vt:lpstr>4BLG</vt:lpstr>
      <vt:lpstr>1L</vt:lpstr>
      <vt:lpstr>2L</vt:lpstr>
      <vt:lpstr>3L</vt:lpstr>
      <vt:lpstr>4L</vt:lpstr>
      <vt:lpstr>1B</vt:lpstr>
      <vt:lpstr>1D</vt:lpstr>
      <vt:lpstr>2B</vt:lpstr>
      <vt:lpstr>2D</vt:lpstr>
      <vt:lpstr>3B</vt:lpstr>
      <vt:lpstr>4B</vt:lpstr>
      <vt:lpstr>1A</vt:lpstr>
      <vt:lpstr>1C</vt:lpstr>
      <vt:lpstr>2A</vt:lpstr>
      <vt:lpstr>2C</vt:lpstr>
      <vt:lpstr>3A</vt:lpstr>
      <vt:lpstr>4A</vt:lpstr>
      <vt:lpstr>Firmas_LUN</vt:lpstr>
      <vt:lpstr>Firmas_MAR</vt:lpstr>
      <vt:lpstr>Firmas_MIE</vt:lpstr>
      <vt:lpstr>Firmas_JUE</vt:lpstr>
      <vt:lpstr>Firmas_VIE</vt:lpstr>
      <vt:lpstr>AUXILIARES</vt:lpstr>
      <vt:lpstr>Hoja1</vt:lpstr>
      <vt:lpstr>'1A'!Área_de_impresión</vt:lpstr>
      <vt:lpstr>'1B'!Área_de_impresión</vt:lpstr>
      <vt:lpstr>'1BLG'!Área_de_impresión</vt:lpstr>
      <vt:lpstr>'1C'!Área_de_impresión</vt:lpstr>
      <vt:lpstr>'1D'!Área_de_impresión</vt:lpstr>
      <vt:lpstr>'1L'!Área_de_impresión</vt:lpstr>
      <vt:lpstr>'1Q'!Área_de_impresión</vt:lpstr>
      <vt:lpstr>'2A'!Área_de_impresión</vt:lpstr>
      <vt:lpstr>'2B'!Área_de_impresión</vt:lpstr>
      <vt:lpstr>'2BLG'!Área_de_impresión</vt:lpstr>
      <vt:lpstr>'2C'!Área_de_impresión</vt:lpstr>
      <vt:lpstr>'2D'!Área_de_impresión</vt:lpstr>
      <vt:lpstr>'2L'!Área_de_impresión</vt:lpstr>
      <vt:lpstr>'2Q'!Área_de_impresión</vt:lpstr>
      <vt:lpstr>'3A'!Área_de_impresión</vt:lpstr>
      <vt:lpstr>'3B'!Área_de_impresión</vt:lpstr>
      <vt:lpstr>'3BLG'!Área_de_impresión</vt:lpstr>
      <vt:lpstr>'3L'!Área_de_impresión</vt:lpstr>
      <vt:lpstr>'3Q'!Área_de_impresión</vt:lpstr>
      <vt:lpstr>'4A'!Área_de_impresión</vt:lpstr>
      <vt:lpstr>'4B'!Área_de_impresión</vt:lpstr>
      <vt:lpstr>'4BLG'!Área_de_impresión</vt:lpstr>
      <vt:lpstr>'4L'!Área_de_impresión</vt:lpstr>
      <vt:lpstr>'4Q'!Área_de_impresión</vt:lpstr>
      <vt:lpstr>Firmas_JUE!Área_de_impresión</vt:lpstr>
      <vt:lpstr>Firmas_LUN!Área_de_impresión</vt:lpstr>
      <vt:lpstr>Firmas_MAR!Área_de_impresión</vt:lpstr>
      <vt:lpstr>Firmas_MIE!Área_de_impresión</vt:lpstr>
      <vt:lpstr>Firmas_VIE!Área_de_impresión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sara quartieri</cp:lastModifiedBy>
  <cp:lastPrinted>2026-03-02T21:04:29Z</cp:lastPrinted>
  <dcterms:created xsi:type="dcterms:W3CDTF">2025-02-18T23:21:43Z</dcterms:created>
  <dcterms:modified xsi:type="dcterms:W3CDTF">2026-03-13T13:55:11Z</dcterms:modified>
</cp:coreProperties>
</file>